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\\rmgsfs01\TRE-MG\SGA\CCL\SELIC\2025\DOCUMENTOS EM PDF\LICITAÇÕES\PE 90075 2025 - PROCESSAO\Planilhas modelo\1. PLANILHAS MODELO 2025\"/>
    </mc:Choice>
  </mc:AlternateContent>
  <xr:revisionPtr revIDLastSave="0" documentId="13_ncr:1_{2C299F71-E4B2-4241-86D8-6CF8CE9E2256}" xr6:coauthVersionLast="36" xr6:coauthVersionMax="36" xr10:uidLastSave="{00000000-0000-0000-0000-000000000000}"/>
  <bookViews>
    <workbookView xWindow="20370" yWindow="-120" windowWidth="29040" windowHeight="15840" xr2:uid="{00000000-000D-0000-FFFF-FFFF00000000}"/>
  </bookViews>
  <sheets>
    <sheet name="RESUMO" sheetId="20" r:id="rId1"/>
    <sheet name="F-I" sheetId="21" r:id="rId2"/>
    <sheet name="F-II" sheetId="24" r:id="rId3"/>
    <sheet name="F-III" sheetId="30" r:id="rId4"/>
    <sheet name="F-IV" sheetId="31" r:id="rId5"/>
    <sheet name="F-V" sheetId="28" r:id="rId6"/>
    <sheet name="F-VI" sheetId="22" r:id="rId7"/>
    <sheet name="F-VII" sheetId="23" r:id="rId8"/>
    <sheet name="F-VIII" sheetId="27" r:id="rId9"/>
    <sheet name="F-IX Equipamentos" sheetId="26" r:id="rId10"/>
    <sheet name="Uniformes" sheetId="32" r:id="rId11"/>
    <sheet name="Materiais" sheetId="33" r:id="rId12"/>
  </sheets>
  <externalReferences>
    <externalReference r:id="rId13"/>
  </externalReferences>
  <definedNames>
    <definedName name="Abreviado">[1]Empresas!$B$2:$B$25</definedName>
    <definedName name="_xlnm.Print_Area" localSheetId="1">'F-I'!$A$1:$P$74</definedName>
    <definedName name="_xlnm.Print_Area" localSheetId="2">'F-II'!$A$1:$R$74</definedName>
    <definedName name="_xlnm.Print_Area" localSheetId="3">'F-III'!$A$1:$J$74</definedName>
    <definedName name="_xlnm.Print_Area" localSheetId="4">'F-IV'!$A$1:$Z$142</definedName>
    <definedName name="_xlnm.Print_Area" localSheetId="9">'F-IX Equipamentos'!$A$1:$F$27</definedName>
    <definedName name="_xlnm.Print_Area" localSheetId="5">'F-V'!$A$1:$F$127</definedName>
    <definedName name="_xlnm.Print_Area" localSheetId="6">'F-VI'!$A$1:$F$67</definedName>
    <definedName name="_xlnm.Print_Area" localSheetId="7">'F-VII'!$A$1:$F$66</definedName>
    <definedName name="_xlnm.Print_Area" localSheetId="8">'F-VIII'!$A$1:$G$127</definedName>
    <definedName name="_xlnm.Print_Area" localSheetId="0">RESUMO!$A$1:$H$72</definedName>
    <definedName name="_xlnm.Print_Area" localSheetId="10">Uniformes!$A$1:$F$10</definedName>
    <definedName name="cidades" localSheetId="3">#REF!</definedName>
    <definedName name="cidades" localSheetId="4">#REF!</definedName>
    <definedName name="cidades">#REF!</definedName>
    <definedName name="Contrato" localSheetId="3">#REF!</definedName>
    <definedName name="Contrato" localSheetId="4">#REF!</definedName>
    <definedName name="Contrato">#REF!</definedName>
    <definedName name="Lista1">[1]Lista!$A$2:$A$16</definedName>
    <definedName name="Lista2">[1]Lista!$B$3:$B$14</definedName>
    <definedName name="mai_20" localSheetId="3">#REF!</definedName>
    <definedName name="mai_20" localSheetId="4">#REF!</definedName>
    <definedName name="mai_20">#REF!</definedName>
    <definedName name="Nome_Completo">[1]Empresas!$G$2:$G$25</definedName>
    <definedName name="Servidor">[1]Estatística!$A$2:$A$12</definedName>
    <definedName name="_xlnm.Print_Titles" localSheetId="1">'F-I'!$A:$A</definedName>
    <definedName name="_xlnm.Print_Titles" localSheetId="2">'F-II'!$A:$A</definedName>
    <definedName name="_xlnm.Print_Titles" localSheetId="3">'F-III'!$A:$A</definedName>
    <definedName name="_xlnm.Print_Titles" localSheetId="4">'F-IV'!$A:$A</definedName>
    <definedName name="_xlnm.Print_Titles" localSheetId="5">'F-V'!$A:$A</definedName>
    <definedName name="_xlnm.Print_Titles" localSheetId="6">'F-VI'!$A:$A</definedName>
    <definedName name="_xlnm.Print_Titles" localSheetId="7">'F-VII'!$A:$A</definedName>
    <definedName name="_xlnm.Print_Titles" localSheetId="8">'F-VIII'!$A:$A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7" i="27" l="1"/>
  <c r="B50" i="27"/>
  <c r="B50" i="23"/>
  <c r="B50" i="22"/>
  <c r="B50" i="28" l="1"/>
  <c r="B127" i="31"/>
  <c r="C118" i="31"/>
  <c r="B50" i="31"/>
  <c r="X50" i="31" s="1"/>
  <c r="X57" i="31"/>
  <c r="X56" i="31"/>
  <c r="X51" i="31"/>
  <c r="X47" i="31"/>
  <c r="X46" i="31"/>
  <c r="X45" i="31"/>
  <c r="Y44" i="31"/>
  <c r="X3" i="31"/>
  <c r="X1" i="31"/>
  <c r="X9" i="31" s="1"/>
  <c r="V57" i="31"/>
  <c r="V56" i="31"/>
  <c r="V51" i="31"/>
  <c r="V47" i="31"/>
  <c r="V46" i="31"/>
  <c r="V45" i="31"/>
  <c r="W44" i="31"/>
  <c r="V3" i="31"/>
  <c r="V1" i="31"/>
  <c r="V9" i="31" s="1"/>
  <c r="V50" i="31" l="1"/>
  <c r="X8" i="31"/>
  <c r="Y43" i="31"/>
  <c r="V8" i="31"/>
  <c r="W43" i="31"/>
  <c r="R57" i="31"/>
  <c r="R56" i="31"/>
  <c r="R51" i="31"/>
  <c r="R50" i="31"/>
  <c r="R47" i="31"/>
  <c r="R46" i="31"/>
  <c r="R45" i="31"/>
  <c r="S44" i="31"/>
  <c r="R3" i="31"/>
  <c r="R1" i="31"/>
  <c r="R9" i="31" s="1"/>
  <c r="S43" i="31" l="1"/>
  <c r="R8" i="31"/>
  <c r="B50" i="24"/>
  <c r="D51" i="24"/>
  <c r="F51" i="24"/>
  <c r="H51" i="24"/>
  <c r="J51" i="24"/>
  <c r="L51" i="24"/>
  <c r="N51" i="24"/>
  <c r="P51" i="24"/>
  <c r="B50" i="30"/>
  <c r="B50" i="21" l="1"/>
  <c r="B32" i="33"/>
  <c r="F31" i="33"/>
  <c r="G31" i="33" s="1"/>
  <c r="E31" i="33"/>
  <c r="F30" i="33"/>
  <c r="E30" i="33"/>
  <c r="G30" i="33" s="1"/>
  <c r="F29" i="33"/>
  <c r="E29" i="33"/>
  <c r="G29" i="33" s="1"/>
  <c r="F28" i="33"/>
  <c r="E28" i="33"/>
  <c r="G28" i="33" s="1"/>
  <c r="F27" i="33"/>
  <c r="G27" i="33" s="1"/>
  <c r="E27" i="33"/>
  <c r="F26" i="33"/>
  <c r="E26" i="33"/>
  <c r="G26" i="33" s="1"/>
  <c r="F25" i="33"/>
  <c r="E25" i="33"/>
  <c r="G25" i="33" s="1"/>
  <c r="F24" i="33"/>
  <c r="E24" i="33"/>
  <c r="G24" i="33" s="1"/>
  <c r="F23" i="33"/>
  <c r="G23" i="33" s="1"/>
  <c r="E23" i="33"/>
  <c r="F22" i="33"/>
  <c r="E22" i="33"/>
  <c r="G22" i="33" s="1"/>
  <c r="F21" i="33"/>
  <c r="E21" i="33"/>
  <c r="G21" i="33" s="1"/>
  <c r="F20" i="33"/>
  <c r="E20" i="33"/>
  <c r="G20" i="33" s="1"/>
  <c r="F19" i="33"/>
  <c r="G19" i="33" s="1"/>
  <c r="E19" i="33"/>
  <c r="F18" i="33"/>
  <c r="E18" i="33"/>
  <c r="G18" i="33" s="1"/>
  <c r="F17" i="33"/>
  <c r="E17" i="33"/>
  <c r="G17" i="33" s="1"/>
  <c r="F16" i="33"/>
  <c r="E16" i="33"/>
  <c r="G16" i="33" s="1"/>
  <c r="F15" i="33"/>
  <c r="G15" i="33" s="1"/>
  <c r="E15" i="33"/>
  <c r="F14" i="33"/>
  <c r="E14" i="33"/>
  <c r="G14" i="33" s="1"/>
  <c r="F13" i="33"/>
  <c r="E13" i="33"/>
  <c r="G13" i="33" s="1"/>
  <c r="F12" i="33"/>
  <c r="E12" i="33"/>
  <c r="G12" i="33" s="1"/>
  <c r="F11" i="33"/>
  <c r="G11" i="33" s="1"/>
  <c r="E11" i="33"/>
  <c r="F10" i="33"/>
  <c r="E10" i="33"/>
  <c r="G10" i="33" s="1"/>
  <c r="F9" i="33"/>
  <c r="F32" i="33" s="1"/>
  <c r="E9" i="33"/>
  <c r="G9" i="33" s="1"/>
  <c r="B10" i="21"/>
  <c r="G32" i="33" l="1"/>
  <c r="E32" i="33"/>
  <c r="B18" i="26"/>
  <c r="B17" i="26"/>
  <c r="G34" i="33" l="1"/>
  <c r="G35" i="33" s="1"/>
  <c r="G33" i="33"/>
  <c r="B61" i="27"/>
  <c r="B60" i="27"/>
  <c r="B48" i="27"/>
  <c r="B34" i="27"/>
  <c r="B35" i="27"/>
  <c r="B33" i="27"/>
  <c r="B26" i="27"/>
  <c r="B27" i="27"/>
  <c r="B28" i="27"/>
  <c r="B29" i="27"/>
  <c r="B30" i="27"/>
  <c r="B31" i="27"/>
  <c r="B25" i="27"/>
  <c r="B17" i="27"/>
  <c r="B18" i="27"/>
  <c r="B19" i="27"/>
  <c r="B20" i="27"/>
  <c r="B21" i="27"/>
  <c r="B22" i="27"/>
  <c r="B23" i="27"/>
  <c r="B16" i="27"/>
  <c r="B61" i="23"/>
  <c r="B60" i="23"/>
  <c r="B48" i="23"/>
  <c r="B34" i="23"/>
  <c r="B35" i="23"/>
  <c r="B33" i="23"/>
  <c r="B26" i="23"/>
  <c r="B27" i="23"/>
  <c r="B28" i="23"/>
  <c r="B29" i="23"/>
  <c r="B30" i="23"/>
  <c r="B31" i="23"/>
  <c r="B25" i="23"/>
  <c r="B17" i="23"/>
  <c r="B18" i="23"/>
  <c r="B19" i="23"/>
  <c r="B20" i="23"/>
  <c r="B21" i="23"/>
  <c r="B22" i="23"/>
  <c r="B23" i="23"/>
  <c r="B16" i="23"/>
  <c r="B62" i="22"/>
  <c r="B61" i="22"/>
  <c r="B48" i="22"/>
  <c r="B34" i="22"/>
  <c r="B35" i="22"/>
  <c r="B33" i="22"/>
  <c r="B26" i="22"/>
  <c r="B27" i="22"/>
  <c r="B28" i="22"/>
  <c r="B29" i="22"/>
  <c r="B30" i="22"/>
  <c r="B31" i="22"/>
  <c r="B25" i="22"/>
  <c r="B17" i="22"/>
  <c r="B18" i="22"/>
  <c r="B19" i="22"/>
  <c r="B20" i="22"/>
  <c r="B21" i="22"/>
  <c r="B22" i="22"/>
  <c r="B23" i="22"/>
  <c r="B16" i="22"/>
  <c r="B61" i="28"/>
  <c r="B60" i="28"/>
  <c r="B48" i="28"/>
  <c r="B34" i="28"/>
  <c r="B35" i="28"/>
  <c r="B33" i="28"/>
  <c r="B26" i="28"/>
  <c r="B27" i="28"/>
  <c r="B28" i="28"/>
  <c r="B29" i="28"/>
  <c r="B30" i="28"/>
  <c r="B31" i="28"/>
  <c r="B25" i="28"/>
  <c r="B17" i="28"/>
  <c r="B18" i="28"/>
  <c r="B19" i="28"/>
  <c r="B20" i="28"/>
  <c r="B21" i="28"/>
  <c r="B22" i="28"/>
  <c r="B23" i="28"/>
  <c r="B16" i="28"/>
  <c r="B61" i="31"/>
  <c r="B60" i="31"/>
  <c r="B34" i="31"/>
  <c r="B35" i="31"/>
  <c r="B33" i="31"/>
  <c r="B26" i="31"/>
  <c r="B27" i="31"/>
  <c r="B28" i="31"/>
  <c r="B29" i="31"/>
  <c r="B30" i="31"/>
  <c r="B31" i="31"/>
  <c r="B25" i="31"/>
  <c r="B17" i="31"/>
  <c r="B18" i="31"/>
  <c r="B19" i="31"/>
  <c r="B20" i="31"/>
  <c r="B21" i="31"/>
  <c r="B22" i="31"/>
  <c r="B23" i="31"/>
  <c r="B16" i="31"/>
  <c r="B61" i="30"/>
  <c r="B60" i="30"/>
  <c r="B48" i="30"/>
  <c r="B34" i="30"/>
  <c r="B35" i="30"/>
  <c r="B33" i="30"/>
  <c r="B26" i="30"/>
  <c r="B27" i="30"/>
  <c r="B28" i="30"/>
  <c r="B29" i="30"/>
  <c r="B30" i="30"/>
  <c r="B31" i="30"/>
  <c r="B25" i="30"/>
  <c r="B17" i="30"/>
  <c r="B18" i="30"/>
  <c r="B19" i="30"/>
  <c r="B20" i="30"/>
  <c r="B21" i="30"/>
  <c r="B22" i="30"/>
  <c r="B23" i="30"/>
  <c r="B16" i="30"/>
  <c r="B61" i="24"/>
  <c r="B60" i="24"/>
  <c r="B48" i="24"/>
  <c r="B35" i="24"/>
  <c r="B34" i="24"/>
  <c r="B33" i="24"/>
  <c r="B26" i="24"/>
  <c r="B27" i="24"/>
  <c r="B28" i="24"/>
  <c r="B29" i="24"/>
  <c r="B30" i="24"/>
  <c r="B31" i="24"/>
  <c r="B25" i="24"/>
  <c r="B17" i="24"/>
  <c r="B18" i="24"/>
  <c r="B19" i="24"/>
  <c r="B20" i="24"/>
  <c r="B21" i="24"/>
  <c r="B22" i="24"/>
  <c r="B23" i="24"/>
  <c r="B16" i="24"/>
  <c r="R29" i="31" l="1"/>
  <c r="S29" i="31" s="1"/>
  <c r="V29" i="31"/>
  <c r="W29" i="31" s="1"/>
  <c r="X29" i="31"/>
  <c r="Y29" i="31" s="1"/>
  <c r="R28" i="31"/>
  <c r="S28" i="31" s="1"/>
  <c r="V28" i="31"/>
  <c r="W28" i="31" s="1"/>
  <c r="X28" i="31"/>
  <c r="Y28" i="31" s="1"/>
  <c r="R61" i="31"/>
  <c r="X61" i="31"/>
  <c r="V61" i="31"/>
  <c r="R30" i="31"/>
  <c r="S30" i="31" s="1"/>
  <c r="V30" i="31"/>
  <c r="W30" i="31" s="1"/>
  <c r="X30" i="31"/>
  <c r="Y30" i="31" s="1"/>
  <c r="R16" i="31"/>
  <c r="V16" i="31"/>
  <c r="X16" i="31"/>
  <c r="R23" i="31"/>
  <c r="S23" i="31" s="1"/>
  <c r="V23" i="31"/>
  <c r="W23" i="31" s="1"/>
  <c r="X23" i="31"/>
  <c r="Y23" i="31" s="1"/>
  <c r="R27" i="31"/>
  <c r="S27" i="31" s="1"/>
  <c r="V27" i="31"/>
  <c r="W27" i="31" s="1"/>
  <c r="X27" i="31"/>
  <c r="Y27" i="31" s="1"/>
  <c r="R31" i="31"/>
  <c r="S31" i="31" s="1"/>
  <c r="V31" i="31"/>
  <c r="W31" i="31" s="1"/>
  <c r="X31" i="31"/>
  <c r="Y31" i="31" s="1"/>
  <c r="R22" i="31"/>
  <c r="S22" i="31" s="1"/>
  <c r="V22" i="31"/>
  <c r="W22" i="31" s="1"/>
  <c r="X22" i="31"/>
  <c r="Y22" i="31" s="1"/>
  <c r="R26" i="31"/>
  <c r="S26" i="31" s="1"/>
  <c r="V26" i="31"/>
  <c r="W26" i="31" s="1"/>
  <c r="X26" i="31"/>
  <c r="Y26" i="31" s="1"/>
  <c r="R20" i="31"/>
  <c r="S20" i="31" s="1"/>
  <c r="X20" i="31"/>
  <c r="Y20" i="31" s="1"/>
  <c r="V20" i="31"/>
  <c r="W20" i="31" s="1"/>
  <c r="R35" i="31"/>
  <c r="S35" i="31" s="1"/>
  <c r="V35" i="31"/>
  <c r="W35" i="31" s="1"/>
  <c r="X35" i="31"/>
  <c r="Y35" i="31" s="1"/>
  <c r="R25" i="31"/>
  <c r="S25" i="31" s="1"/>
  <c r="X25" i="31"/>
  <c r="Y25" i="31" s="1"/>
  <c r="V25" i="31"/>
  <c r="W25" i="31" s="1"/>
  <c r="R19" i="31"/>
  <c r="S19" i="31" s="1"/>
  <c r="V19" i="31"/>
  <c r="W19" i="31" s="1"/>
  <c r="X19" i="31"/>
  <c r="Y19" i="31" s="1"/>
  <c r="R34" i="31"/>
  <c r="S34" i="31" s="1"/>
  <c r="X34" i="31"/>
  <c r="Y34" i="31" s="1"/>
  <c r="V34" i="31"/>
  <c r="W34" i="31" s="1"/>
  <c r="R33" i="31"/>
  <c r="S33" i="31" s="1"/>
  <c r="X33" i="31"/>
  <c r="Y33" i="31" s="1"/>
  <c r="V33" i="31"/>
  <c r="W33" i="31" s="1"/>
  <c r="R18" i="31"/>
  <c r="S18" i="31" s="1"/>
  <c r="V18" i="31"/>
  <c r="W18" i="31" s="1"/>
  <c r="X18" i="31"/>
  <c r="Y18" i="31" s="1"/>
  <c r="R48" i="31"/>
  <c r="V48" i="31"/>
  <c r="X48" i="31"/>
  <c r="R60" i="31"/>
  <c r="V60" i="31"/>
  <c r="X60" i="31"/>
  <c r="R21" i="31"/>
  <c r="S21" i="31" s="1"/>
  <c r="X21" i="31"/>
  <c r="Y21" i="31" s="1"/>
  <c r="V21" i="31"/>
  <c r="W21" i="31" s="1"/>
  <c r="R17" i="31"/>
  <c r="S17" i="31" s="1"/>
  <c r="V17" i="31"/>
  <c r="W17" i="31" s="1"/>
  <c r="X17" i="31"/>
  <c r="Y17" i="31" s="1"/>
  <c r="S16" i="31"/>
  <c r="R62" i="31"/>
  <c r="B26" i="26"/>
  <c r="D7" i="32"/>
  <c r="D6" i="32"/>
  <c r="D5" i="32"/>
  <c r="D4" i="32"/>
  <c r="D3" i="32"/>
  <c r="B16" i="26" l="1"/>
  <c r="R37" i="31"/>
  <c r="X62" i="31"/>
  <c r="X37" i="31"/>
  <c r="Y16" i="31"/>
  <c r="V62" i="31"/>
  <c r="V37" i="31"/>
  <c r="W16" i="31"/>
  <c r="R38" i="31"/>
  <c r="S37" i="31"/>
  <c r="S38" i="31" s="1"/>
  <c r="S39" i="31" s="1"/>
  <c r="B37" i="27"/>
  <c r="B37" i="23"/>
  <c r="B37" i="22"/>
  <c r="B37" i="28"/>
  <c r="B37" i="31"/>
  <c r="B37" i="30"/>
  <c r="B37" i="24"/>
  <c r="B37" i="21"/>
  <c r="B112" i="28"/>
  <c r="C112" i="28" s="1"/>
  <c r="V38" i="31" l="1"/>
  <c r="W37" i="31"/>
  <c r="W38" i="31" s="1"/>
  <c r="W39" i="31" s="1"/>
  <c r="X38" i="31"/>
  <c r="Y37" i="31"/>
  <c r="Y38" i="31" s="1"/>
  <c r="Y39" i="31" s="1"/>
  <c r="D8" i="32"/>
  <c r="D9" i="32" s="1"/>
  <c r="B49" i="21" s="1"/>
  <c r="B112" i="27"/>
  <c r="B111" i="27"/>
  <c r="B42" i="20"/>
  <c r="B111" i="28"/>
  <c r="B49" i="31" l="1"/>
  <c r="B49" i="30"/>
  <c r="B49" i="24"/>
  <c r="D49" i="24" s="1"/>
  <c r="B49" i="27"/>
  <c r="B49" i="22"/>
  <c r="B49" i="23"/>
  <c r="B49" i="28"/>
  <c r="B118" i="31"/>
  <c r="B117" i="31"/>
  <c r="C117" i="31" s="1"/>
  <c r="B128" i="31"/>
  <c r="B126" i="31"/>
  <c r="B124" i="31"/>
  <c r="B123" i="31"/>
  <c r="B109" i="31"/>
  <c r="B108" i="31"/>
  <c r="B107" i="31"/>
  <c r="B105" i="31"/>
  <c r="B104" i="31"/>
  <c r="B103" i="31"/>
  <c r="B102" i="31"/>
  <c r="B101" i="31"/>
  <c r="B100" i="31"/>
  <c r="B99" i="31"/>
  <c r="B97" i="31"/>
  <c r="B96" i="31"/>
  <c r="B95" i="31"/>
  <c r="B94" i="31"/>
  <c r="B93" i="31"/>
  <c r="B92" i="31"/>
  <c r="B91" i="31"/>
  <c r="B90" i="31"/>
  <c r="B78" i="31"/>
  <c r="C40" i="20" s="1"/>
  <c r="B77" i="31"/>
  <c r="B40" i="20" s="1"/>
  <c r="B75" i="31"/>
  <c r="B83" i="31" s="1"/>
  <c r="C87" i="31" s="1"/>
  <c r="F47" i="31"/>
  <c r="P47" i="31"/>
  <c r="T47" i="31"/>
  <c r="N47" i="31"/>
  <c r="L47" i="31"/>
  <c r="J47" i="31"/>
  <c r="H47" i="31"/>
  <c r="D47" i="31"/>
  <c r="R49" i="31" l="1"/>
  <c r="R52" i="31" s="1"/>
  <c r="R53" i="31" s="1"/>
  <c r="S56" i="31" s="1"/>
  <c r="V49" i="31"/>
  <c r="V52" i="31" s="1"/>
  <c r="V53" i="31" s="1"/>
  <c r="X49" i="31"/>
  <c r="X52" i="31" s="1"/>
  <c r="X53" i="31" s="1"/>
  <c r="B111" i="31"/>
  <c r="B112" i="31" s="1"/>
  <c r="B129" i="31"/>
  <c r="N49" i="21"/>
  <c r="D49" i="21"/>
  <c r="L49" i="21"/>
  <c r="J49" i="21"/>
  <c r="H49" i="21"/>
  <c r="F49" i="21"/>
  <c r="B119" i="31"/>
  <c r="C86" i="31"/>
  <c r="B82" i="31" s="1"/>
  <c r="D24" i="20"/>
  <c r="D29" i="20"/>
  <c r="C24" i="20"/>
  <c r="C29" i="20"/>
  <c r="D30" i="20"/>
  <c r="C30" i="20"/>
  <c r="D28" i="20"/>
  <c r="C28" i="20"/>
  <c r="D27" i="20"/>
  <c r="C27" i="20"/>
  <c r="D26" i="20"/>
  <c r="C26" i="20"/>
  <c r="D25" i="20"/>
  <c r="C25" i="20"/>
  <c r="D23" i="20"/>
  <c r="C23" i="20"/>
  <c r="D22" i="20"/>
  <c r="C22" i="20"/>
  <c r="B22" i="20"/>
  <c r="B62" i="31"/>
  <c r="F61" i="31"/>
  <c r="P61" i="31"/>
  <c r="T61" i="31"/>
  <c r="N61" i="31"/>
  <c r="L61" i="31"/>
  <c r="J61" i="31"/>
  <c r="H61" i="31"/>
  <c r="D61" i="31"/>
  <c r="F60" i="31"/>
  <c r="P60" i="31"/>
  <c r="T60" i="31"/>
  <c r="N60" i="31"/>
  <c r="L60" i="31"/>
  <c r="J60" i="31"/>
  <c r="H60" i="31"/>
  <c r="D60" i="31"/>
  <c r="F57" i="31"/>
  <c r="P57" i="31"/>
  <c r="T57" i="31"/>
  <c r="N57" i="31"/>
  <c r="L57" i="31"/>
  <c r="J57" i="31"/>
  <c r="H57" i="31"/>
  <c r="D57" i="31"/>
  <c r="F56" i="31"/>
  <c r="P56" i="31"/>
  <c r="T56" i="31"/>
  <c r="N56" i="31"/>
  <c r="L56" i="31"/>
  <c r="J56" i="31"/>
  <c r="H56" i="31"/>
  <c r="D56" i="31"/>
  <c r="F51" i="31"/>
  <c r="P51" i="31"/>
  <c r="T51" i="31"/>
  <c r="N51" i="31"/>
  <c r="L51" i="31"/>
  <c r="J51" i="31"/>
  <c r="H51" i="31"/>
  <c r="D51" i="31"/>
  <c r="F50" i="31"/>
  <c r="P50" i="31"/>
  <c r="T50" i="31"/>
  <c r="N50" i="31"/>
  <c r="L50" i="31"/>
  <c r="J50" i="31"/>
  <c r="H50" i="31"/>
  <c r="D50" i="31"/>
  <c r="F49" i="31"/>
  <c r="P49" i="31"/>
  <c r="T49" i="31"/>
  <c r="N49" i="31"/>
  <c r="L49" i="31"/>
  <c r="J49" i="31"/>
  <c r="H49" i="31"/>
  <c r="D49" i="31"/>
  <c r="F48" i="31"/>
  <c r="P48" i="31"/>
  <c r="T48" i="31"/>
  <c r="N48" i="31"/>
  <c r="L48" i="31"/>
  <c r="J48" i="31"/>
  <c r="H48" i="31"/>
  <c r="D48" i="31"/>
  <c r="F46" i="31"/>
  <c r="P46" i="31"/>
  <c r="T46" i="31"/>
  <c r="N46" i="31"/>
  <c r="L46" i="31"/>
  <c r="J46" i="31"/>
  <c r="H46" i="31"/>
  <c r="D46" i="31"/>
  <c r="F45" i="31"/>
  <c r="P45" i="31"/>
  <c r="T45" i="31"/>
  <c r="N45" i="31"/>
  <c r="L45" i="31"/>
  <c r="J45" i="31"/>
  <c r="H45" i="31"/>
  <c r="D45" i="31"/>
  <c r="G44" i="31"/>
  <c r="Q44" i="31"/>
  <c r="U44" i="31"/>
  <c r="O44" i="31"/>
  <c r="M44" i="31"/>
  <c r="K44" i="31"/>
  <c r="I44" i="31"/>
  <c r="E44" i="31"/>
  <c r="C44" i="31"/>
  <c r="B38" i="31"/>
  <c r="F35" i="31"/>
  <c r="P35" i="31"/>
  <c r="T35" i="31"/>
  <c r="N35" i="31"/>
  <c r="L35" i="31"/>
  <c r="J35" i="31"/>
  <c r="H35" i="31"/>
  <c r="D35" i="31"/>
  <c r="F34" i="31"/>
  <c r="P34" i="31"/>
  <c r="T34" i="31"/>
  <c r="N34" i="31"/>
  <c r="L34" i="31"/>
  <c r="J34" i="31"/>
  <c r="H34" i="31"/>
  <c r="D34" i="31"/>
  <c r="F33" i="31"/>
  <c r="P33" i="31"/>
  <c r="T33" i="31"/>
  <c r="N33" i="31"/>
  <c r="L33" i="31"/>
  <c r="J33" i="31"/>
  <c r="H33" i="31"/>
  <c r="D33" i="31"/>
  <c r="F31" i="31"/>
  <c r="P31" i="31"/>
  <c r="T31" i="31"/>
  <c r="N31" i="31"/>
  <c r="L31" i="31"/>
  <c r="J31" i="31"/>
  <c r="H31" i="31"/>
  <c r="D31" i="31"/>
  <c r="F30" i="31"/>
  <c r="P30" i="31"/>
  <c r="T30" i="31"/>
  <c r="N30" i="31"/>
  <c r="L30" i="31"/>
  <c r="J30" i="31"/>
  <c r="H30" i="31"/>
  <c r="D30" i="31"/>
  <c r="F29" i="31"/>
  <c r="P29" i="31"/>
  <c r="T29" i="31"/>
  <c r="N29" i="31"/>
  <c r="L29" i="31"/>
  <c r="J29" i="31"/>
  <c r="H29" i="31"/>
  <c r="D29" i="31"/>
  <c r="F28" i="31"/>
  <c r="P28" i="31"/>
  <c r="T28" i="31"/>
  <c r="N28" i="31"/>
  <c r="L28" i="31"/>
  <c r="J28" i="31"/>
  <c r="H28" i="31"/>
  <c r="D28" i="31"/>
  <c r="F27" i="31"/>
  <c r="P27" i="31"/>
  <c r="T27" i="31"/>
  <c r="N27" i="31"/>
  <c r="L27" i="31"/>
  <c r="J27" i="31"/>
  <c r="H27" i="31"/>
  <c r="D27" i="31"/>
  <c r="F26" i="31"/>
  <c r="P26" i="31"/>
  <c r="T26" i="31"/>
  <c r="N26" i="31"/>
  <c r="L26" i="31"/>
  <c r="J26" i="31"/>
  <c r="H26" i="31"/>
  <c r="D26" i="31"/>
  <c r="F25" i="31"/>
  <c r="P25" i="31"/>
  <c r="T25" i="31"/>
  <c r="N25" i="31"/>
  <c r="L25" i="31"/>
  <c r="J25" i="31"/>
  <c r="H25" i="31"/>
  <c r="D25" i="31"/>
  <c r="F23" i="31"/>
  <c r="P23" i="31"/>
  <c r="T23" i="31"/>
  <c r="N23" i="31"/>
  <c r="L23" i="31"/>
  <c r="J23" i="31"/>
  <c r="H23" i="31"/>
  <c r="D23" i="31"/>
  <c r="F22" i="31"/>
  <c r="P22" i="31"/>
  <c r="T22" i="31"/>
  <c r="N22" i="31"/>
  <c r="L22" i="31"/>
  <c r="J22" i="31"/>
  <c r="H22" i="31"/>
  <c r="D22" i="31"/>
  <c r="F21" i="31"/>
  <c r="P21" i="31"/>
  <c r="T21" i="31"/>
  <c r="N21" i="31"/>
  <c r="L21" i="31"/>
  <c r="J21" i="31"/>
  <c r="H21" i="31"/>
  <c r="D21" i="31"/>
  <c r="F20" i="31"/>
  <c r="P20" i="31"/>
  <c r="T20" i="31"/>
  <c r="N20" i="31"/>
  <c r="L20" i="31"/>
  <c r="J20" i="31"/>
  <c r="H20" i="31"/>
  <c r="D20" i="31"/>
  <c r="F19" i="31"/>
  <c r="P19" i="31"/>
  <c r="T19" i="31"/>
  <c r="N19" i="31"/>
  <c r="L19" i="31"/>
  <c r="J19" i="31"/>
  <c r="H19" i="31"/>
  <c r="D19" i="31"/>
  <c r="F18" i="31"/>
  <c r="P18" i="31"/>
  <c r="T18" i="31"/>
  <c r="N18" i="31"/>
  <c r="L18" i="31"/>
  <c r="J18" i="31"/>
  <c r="H18" i="31"/>
  <c r="D18" i="31"/>
  <c r="F17" i="31"/>
  <c r="P17" i="31"/>
  <c r="T17" i="31"/>
  <c r="N17" i="31"/>
  <c r="L17" i="31"/>
  <c r="J17" i="31"/>
  <c r="H17" i="31"/>
  <c r="D17" i="31"/>
  <c r="F16" i="31"/>
  <c r="P16" i="31"/>
  <c r="T16" i="31"/>
  <c r="N16" i="31"/>
  <c r="L16" i="31"/>
  <c r="J16" i="31"/>
  <c r="H16" i="31"/>
  <c r="D16" i="31"/>
  <c r="B9" i="31"/>
  <c r="C43" i="31" s="1"/>
  <c r="F3" i="31"/>
  <c r="B24" i="20" s="1"/>
  <c r="P3" i="31"/>
  <c r="B29" i="20" s="1"/>
  <c r="T3" i="31"/>
  <c r="B30" i="20" s="1"/>
  <c r="N3" i="31"/>
  <c r="B28" i="20" s="1"/>
  <c r="L3" i="31"/>
  <c r="B27" i="20" s="1"/>
  <c r="J3" i="31"/>
  <c r="B26" i="20" s="1"/>
  <c r="H3" i="31"/>
  <c r="B25" i="20" s="1"/>
  <c r="D3" i="31"/>
  <c r="B23" i="20" s="1"/>
  <c r="F1" i="31"/>
  <c r="F9" i="31" s="1"/>
  <c r="P1" i="31"/>
  <c r="P9" i="31" s="1"/>
  <c r="P8" i="31" s="1"/>
  <c r="T1" i="31"/>
  <c r="T9" i="31" s="1"/>
  <c r="N1" i="31"/>
  <c r="N9" i="31" s="1"/>
  <c r="L1" i="31"/>
  <c r="L9" i="31" s="1"/>
  <c r="J1" i="31"/>
  <c r="J9" i="31" s="1"/>
  <c r="H1" i="31"/>
  <c r="H9" i="31" s="1"/>
  <c r="D1" i="31"/>
  <c r="D9" i="31" s="1"/>
  <c r="E43" i="31" s="1"/>
  <c r="H47" i="30"/>
  <c r="D21" i="20"/>
  <c r="C21" i="20"/>
  <c r="D20" i="20"/>
  <c r="C20" i="20"/>
  <c r="D19" i="20"/>
  <c r="C19" i="20"/>
  <c r="D18" i="20"/>
  <c r="C18" i="20"/>
  <c r="B18" i="20"/>
  <c r="B62" i="30"/>
  <c r="H61" i="30"/>
  <c r="F61" i="30"/>
  <c r="D61" i="30"/>
  <c r="H60" i="30"/>
  <c r="F60" i="30"/>
  <c r="D60" i="30"/>
  <c r="H57" i="30"/>
  <c r="F57" i="30"/>
  <c r="D57" i="30"/>
  <c r="H56" i="30"/>
  <c r="F56" i="30"/>
  <c r="D56" i="30"/>
  <c r="H51" i="30"/>
  <c r="F51" i="30"/>
  <c r="D51" i="30"/>
  <c r="H50" i="30"/>
  <c r="F50" i="30"/>
  <c r="D50" i="30"/>
  <c r="H49" i="30"/>
  <c r="F49" i="30"/>
  <c r="D49" i="30"/>
  <c r="H48" i="30"/>
  <c r="F48" i="30"/>
  <c r="D48" i="30"/>
  <c r="D47" i="30"/>
  <c r="H46" i="30"/>
  <c r="F46" i="30"/>
  <c r="D46" i="30"/>
  <c r="H45" i="30"/>
  <c r="F45" i="30"/>
  <c r="D45" i="30"/>
  <c r="I44" i="30"/>
  <c r="G44" i="30"/>
  <c r="E44" i="30"/>
  <c r="C44" i="30"/>
  <c r="B38" i="30"/>
  <c r="H35" i="30"/>
  <c r="F35" i="30"/>
  <c r="D35" i="30"/>
  <c r="H34" i="30"/>
  <c r="F34" i="30"/>
  <c r="D34" i="30"/>
  <c r="H33" i="30"/>
  <c r="F33" i="30"/>
  <c r="D33" i="30"/>
  <c r="H31" i="30"/>
  <c r="F31" i="30"/>
  <c r="D31" i="30"/>
  <c r="H30" i="30"/>
  <c r="F30" i="30"/>
  <c r="D30" i="30"/>
  <c r="H29" i="30"/>
  <c r="F29" i="30"/>
  <c r="D29" i="30"/>
  <c r="H28" i="30"/>
  <c r="F28" i="30"/>
  <c r="D28" i="30"/>
  <c r="H27" i="30"/>
  <c r="F27" i="30"/>
  <c r="D27" i="30"/>
  <c r="H26" i="30"/>
  <c r="F26" i="30"/>
  <c r="D26" i="30"/>
  <c r="H25" i="30"/>
  <c r="F25" i="30"/>
  <c r="D25" i="30"/>
  <c r="H23" i="30"/>
  <c r="F23" i="30"/>
  <c r="D23" i="30"/>
  <c r="H22" i="30"/>
  <c r="F22" i="30"/>
  <c r="D22" i="30"/>
  <c r="H21" i="30"/>
  <c r="F21" i="30"/>
  <c r="D21" i="30"/>
  <c r="H20" i="30"/>
  <c r="F20" i="30"/>
  <c r="D20" i="30"/>
  <c r="H19" i="30"/>
  <c r="F19" i="30"/>
  <c r="D19" i="30"/>
  <c r="H18" i="30"/>
  <c r="F18" i="30"/>
  <c r="D18" i="30"/>
  <c r="H17" i="30"/>
  <c r="F17" i="30"/>
  <c r="D17" i="30"/>
  <c r="H16" i="30"/>
  <c r="F16" i="30"/>
  <c r="D16" i="30"/>
  <c r="B9" i="30"/>
  <c r="B8" i="30" s="1"/>
  <c r="H3" i="30"/>
  <c r="B21" i="20" s="1"/>
  <c r="F3" i="30"/>
  <c r="B20" i="20" s="1"/>
  <c r="D3" i="30"/>
  <c r="B19" i="20" s="1"/>
  <c r="H1" i="30"/>
  <c r="H9" i="30" s="1"/>
  <c r="F1" i="30"/>
  <c r="F9" i="30" s="1"/>
  <c r="F8" i="30" s="1"/>
  <c r="D1" i="30"/>
  <c r="D9" i="30" s="1"/>
  <c r="L47" i="24"/>
  <c r="P47" i="24"/>
  <c r="N47" i="24"/>
  <c r="H47" i="24"/>
  <c r="F47" i="24"/>
  <c r="D47" i="24"/>
  <c r="N47" i="21"/>
  <c r="L47" i="21"/>
  <c r="F47" i="21"/>
  <c r="H47" i="21"/>
  <c r="D47" i="21"/>
  <c r="S57" i="31" l="1"/>
  <c r="Y57" i="31"/>
  <c r="Y56" i="31"/>
  <c r="Y59" i="31" s="1"/>
  <c r="W56" i="31"/>
  <c r="W57" i="31"/>
  <c r="W59" i="31" s="1"/>
  <c r="S59" i="31"/>
  <c r="S61" i="31"/>
  <c r="S60" i="31"/>
  <c r="N62" i="31"/>
  <c r="F62" i="30"/>
  <c r="H37" i="31"/>
  <c r="H38" i="31" s="1"/>
  <c r="T37" i="31"/>
  <c r="T38" i="31" s="1"/>
  <c r="J37" i="31"/>
  <c r="J38" i="31" s="1"/>
  <c r="F37" i="30"/>
  <c r="G37" i="30" s="1"/>
  <c r="L37" i="31"/>
  <c r="L38" i="31" s="1"/>
  <c r="F37" i="31"/>
  <c r="F38" i="31" s="1"/>
  <c r="D37" i="30"/>
  <c r="D38" i="30" s="1"/>
  <c r="P37" i="31"/>
  <c r="P38" i="31" s="1"/>
  <c r="H37" i="30"/>
  <c r="H38" i="30" s="1"/>
  <c r="D37" i="31"/>
  <c r="D38" i="31" s="1"/>
  <c r="N37" i="31"/>
  <c r="N38" i="31" s="1"/>
  <c r="H62" i="30"/>
  <c r="C107" i="31"/>
  <c r="C100" i="31"/>
  <c r="C93" i="31"/>
  <c r="C105" i="31"/>
  <c r="C99" i="31"/>
  <c r="C92" i="31"/>
  <c r="C104" i="31"/>
  <c r="C97" i="31"/>
  <c r="C91" i="31"/>
  <c r="C108" i="31"/>
  <c r="C94" i="31"/>
  <c r="C111" i="31"/>
  <c r="C103" i="31"/>
  <c r="C96" i="31"/>
  <c r="C90" i="31"/>
  <c r="C109" i="31"/>
  <c r="C102" i="31"/>
  <c r="C95" i="31"/>
  <c r="C101" i="31"/>
  <c r="J62" i="31"/>
  <c r="B52" i="31"/>
  <c r="D62" i="31"/>
  <c r="T62" i="31"/>
  <c r="B8" i="31"/>
  <c r="C37" i="31" s="1"/>
  <c r="L62" i="31"/>
  <c r="P62" i="31"/>
  <c r="F62" i="31"/>
  <c r="H62" i="31"/>
  <c r="D8" i="31"/>
  <c r="D52" i="31"/>
  <c r="H8" i="31"/>
  <c r="I43" i="31"/>
  <c r="H52" i="31" s="1"/>
  <c r="K43" i="31"/>
  <c r="J52" i="31" s="1"/>
  <c r="J8" i="31"/>
  <c r="M43" i="31"/>
  <c r="L52" i="31" s="1"/>
  <c r="L8" i="31"/>
  <c r="N8" i="31"/>
  <c r="O43" i="31"/>
  <c r="N52" i="31" s="1"/>
  <c r="U43" i="31"/>
  <c r="T52" i="31" s="1"/>
  <c r="T8" i="31"/>
  <c r="F8" i="31"/>
  <c r="G43" i="31"/>
  <c r="F52" i="31" s="1"/>
  <c r="Q26" i="31"/>
  <c r="Q31" i="31"/>
  <c r="Q18" i="31"/>
  <c r="Q23" i="31"/>
  <c r="Q29" i="31"/>
  <c r="Q16" i="31"/>
  <c r="Q35" i="31"/>
  <c r="Q21" i="31"/>
  <c r="Q28" i="31"/>
  <c r="Q27" i="31"/>
  <c r="Q33" i="31"/>
  <c r="Q19" i="31"/>
  <c r="Q25" i="31"/>
  <c r="Q30" i="31"/>
  <c r="Q17" i="31"/>
  <c r="Q22" i="31"/>
  <c r="Q34" i="31"/>
  <c r="Q20" i="31"/>
  <c r="Q43" i="31"/>
  <c r="D62" i="30"/>
  <c r="D8" i="30"/>
  <c r="E43" i="30"/>
  <c r="D52" i="30" s="1"/>
  <c r="C34" i="30"/>
  <c r="C20" i="30"/>
  <c r="C33" i="30"/>
  <c r="C19" i="30"/>
  <c r="C31" i="30"/>
  <c r="C18" i="30"/>
  <c r="C30" i="30"/>
  <c r="C17" i="30"/>
  <c r="C29" i="30"/>
  <c r="C16" i="30"/>
  <c r="C28" i="30"/>
  <c r="C27" i="30"/>
  <c r="C26" i="30"/>
  <c r="C25" i="30"/>
  <c r="C37" i="30"/>
  <c r="C23" i="30"/>
  <c r="C35" i="30"/>
  <c r="C21" i="30"/>
  <c r="C22" i="30"/>
  <c r="G29" i="30"/>
  <c r="G16" i="30"/>
  <c r="G28" i="30"/>
  <c r="G18" i="30"/>
  <c r="G27" i="30"/>
  <c r="G26" i="30"/>
  <c r="G25" i="30"/>
  <c r="G23" i="30"/>
  <c r="G22" i="30"/>
  <c r="G35" i="30"/>
  <c r="G21" i="30"/>
  <c r="G34" i="30"/>
  <c r="G20" i="30"/>
  <c r="G33" i="30"/>
  <c r="G19" i="30"/>
  <c r="G30" i="30"/>
  <c r="G17" i="30"/>
  <c r="G31" i="30"/>
  <c r="H8" i="30"/>
  <c r="I43" i="30"/>
  <c r="H52" i="30" s="1"/>
  <c r="C43" i="30"/>
  <c r="B52" i="30" s="1"/>
  <c r="G43" i="30"/>
  <c r="F52" i="30" s="1"/>
  <c r="C111" i="28"/>
  <c r="B41" i="20"/>
  <c r="D31" i="20"/>
  <c r="C31" i="20"/>
  <c r="B31" i="20"/>
  <c r="B122" i="28"/>
  <c r="B121" i="28"/>
  <c r="B120" i="28"/>
  <c r="B118" i="28"/>
  <c r="B117" i="28"/>
  <c r="B103" i="28"/>
  <c r="B102" i="28"/>
  <c r="B101" i="28"/>
  <c r="B99" i="28"/>
  <c r="B98" i="28"/>
  <c r="B97" i="28"/>
  <c r="B96" i="28"/>
  <c r="B95" i="28"/>
  <c r="B94" i="28"/>
  <c r="B93" i="28"/>
  <c r="B91" i="28"/>
  <c r="B90" i="28"/>
  <c r="B89" i="28"/>
  <c r="B88" i="28"/>
  <c r="B87" i="28"/>
  <c r="B86" i="28"/>
  <c r="B85" i="28"/>
  <c r="B84" i="28"/>
  <c r="B72" i="28"/>
  <c r="C41" i="20" s="1"/>
  <c r="B71" i="28"/>
  <c r="B69" i="28"/>
  <c r="B77" i="28" s="1"/>
  <c r="B62" i="28"/>
  <c r="C44" i="28"/>
  <c r="B38" i="28"/>
  <c r="B9" i="28"/>
  <c r="C43" i="28" s="1"/>
  <c r="D34" i="20"/>
  <c r="C34" i="20"/>
  <c r="B34" i="20"/>
  <c r="Y60" i="31" l="1"/>
  <c r="W60" i="31"/>
  <c r="W61" i="31"/>
  <c r="Y61" i="31"/>
  <c r="S62" i="31"/>
  <c r="S63" i="31" s="1"/>
  <c r="S65" i="31" s="1"/>
  <c r="C20" i="31"/>
  <c r="B105" i="28"/>
  <c r="B106" i="28" s="1"/>
  <c r="B52" i="28"/>
  <c r="C34" i="31"/>
  <c r="C21" i="31"/>
  <c r="C112" i="31"/>
  <c r="C113" i="31" s="1"/>
  <c r="B120" i="31" s="1"/>
  <c r="C26" i="31"/>
  <c r="C31" i="31"/>
  <c r="C27" i="31"/>
  <c r="C33" i="31"/>
  <c r="C18" i="31"/>
  <c r="C30" i="31"/>
  <c r="C19" i="31"/>
  <c r="C23" i="31"/>
  <c r="C17" i="31"/>
  <c r="C29" i="31"/>
  <c r="C22" i="31"/>
  <c r="C16" i="31"/>
  <c r="C25" i="31"/>
  <c r="C28" i="31"/>
  <c r="C35" i="31"/>
  <c r="Q37" i="31"/>
  <c r="Q38" i="31" s="1"/>
  <c r="Q39" i="31" s="1"/>
  <c r="P52" i="31"/>
  <c r="O37" i="31"/>
  <c r="O30" i="31"/>
  <c r="O17" i="31"/>
  <c r="O22" i="31"/>
  <c r="O28" i="31"/>
  <c r="O34" i="31"/>
  <c r="O20" i="31"/>
  <c r="O26" i="31"/>
  <c r="O31" i="31"/>
  <c r="O18" i="31"/>
  <c r="O23" i="31"/>
  <c r="O19" i="31"/>
  <c r="O29" i="31"/>
  <c r="O16" i="31"/>
  <c r="O35" i="31"/>
  <c r="O21" i="31"/>
  <c r="O33" i="31"/>
  <c r="O27" i="31"/>
  <c r="O25" i="31"/>
  <c r="M33" i="31"/>
  <c r="M19" i="31"/>
  <c r="M35" i="31"/>
  <c r="M25" i="31"/>
  <c r="M37" i="31"/>
  <c r="M30" i="31"/>
  <c r="M17" i="31"/>
  <c r="M22" i="31"/>
  <c r="M28" i="31"/>
  <c r="M34" i="31"/>
  <c r="M20" i="31"/>
  <c r="M26" i="31"/>
  <c r="M31" i="31"/>
  <c r="M18" i="31"/>
  <c r="M23" i="31"/>
  <c r="M29" i="31"/>
  <c r="M16" i="31"/>
  <c r="M27" i="31"/>
  <c r="M21" i="31"/>
  <c r="E26" i="31"/>
  <c r="E31" i="31"/>
  <c r="E18" i="31"/>
  <c r="E23" i="31"/>
  <c r="E29" i="31"/>
  <c r="E16" i="31"/>
  <c r="E35" i="31"/>
  <c r="E21" i="31"/>
  <c r="E27" i="31"/>
  <c r="E33" i="31"/>
  <c r="E19" i="31"/>
  <c r="E28" i="31"/>
  <c r="E25" i="31"/>
  <c r="E37" i="31"/>
  <c r="E30" i="31"/>
  <c r="E17" i="31"/>
  <c r="E22" i="31"/>
  <c r="E34" i="31"/>
  <c r="E20" i="31"/>
  <c r="K35" i="31"/>
  <c r="K21" i="31"/>
  <c r="K27" i="31"/>
  <c r="K33" i="31"/>
  <c r="K19" i="31"/>
  <c r="K25" i="31"/>
  <c r="K37" i="31"/>
  <c r="K30" i="31"/>
  <c r="K17" i="31"/>
  <c r="K22" i="31"/>
  <c r="K28" i="31"/>
  <c r="K23" i="31"/>
  <c r="K34" i="31"/>
  <c r="K20" i="31"/>
  <c r="K26" i="31"/>
  <c r="K31" i="31"/>
  <c r="K18" i="31"/>
  <c r="K29" i="31"/>
  <c r="K16" i="31"/>
  <c r="G23" i="31"/>
  <c r="G29" i="31"/>
  <c r="G16" i="31"/>
  <c r="G35" i="31"/>
  <c r="G21" i="31"/>
  <c r="G27" i="31"/>
  <c r="G33" i="31"/>
  <c r="G19" i="31"/>
  <c r="G25" i="31"/>
  <c r="G37" i="31"/>
  <c r="G30" i="31"/>
  <c r="G17" i="31"/>
  <c r="G22" i="31"/>
  <c r="G28" i="31"/>
  <c r="G26" i="31"/>
  <c r="G34" i="31"/>
  <c r="G20" i="31"/>
  <c r="G31" i="31"/>
  <c r="G18" i="31"/>
  <c r="I23" i="31"/>
  <c r="I29" i="31"/>
  <c r="I16" i="31"/>
  <c r="I35" i="31"/>
  <c r="I21" i="31"/>
  <c r="I27" i="31"/>
  <c r="I33" i="31"/>
  <c r="I19" i="31"/>
  <c r="I25" i="31"/>
  <c r="I37" i="31"/>
  <c r="I30" i="31"/>
  <c r="I17" i="31"/>
  <c r="I22" i="31"/>
  <c r="I28" i="31"/>
  <c r="I34" i="31"/>
  <c r="I20" i="31"/>
  <c r="I31" i="31"/>
  <c r="I18" i="31"/>
  <c r="I26" i="31"/>
  <c r="U28" i="31"/>
  <c r="U17" i="31"/>
  <c r="U34" i="31"/>
  <c r="U20" i="31"/>
  <c r="U26" i="31"/>
  <c r="U31" i="31"/>
  <c r="U18" i="31"/>
  <c r="U23" i="31"/>
  <c r="U29" i="31"/>
  <c r="U16" i="31"/>
  <c r="U35" i="31"/>
  <c r="U21" i="31"/>
  <c r="U27" i="31"/>
  <c r="U30" i="31"/>
  <c r="U33" i="31"/>
  <c r="U19" i="31"/>
  <c r="U25" i="31"/>
  <c r="U22" i="31"/>
  <c r="U37" i="31"/>
  <c r="F38" i="30"/>
  <c r="G38" i="30"/>
  <c r="G39" i="30" s="1"/>
  <c r="F53" i="30" s="1"/>
  <c r="C38" i="30"/>
  <c r="C39" i="30" s="1"/>
  <c r="B53" i="30" s="1"/>
  <c r="I27" i="30"/>
  <c r="I26" i="30"/>
  <c r="I25" i="30"/>
  <c r="I37" i="30"/>
  <c r="I23" i="30"/>
  <c r="I16" i="30"/>
  <c r="I22" i="30"/>
  <c r="I35" i="30"/>
  <c r="I21" i="30"/>
  <c r="I29" i="30"/>
  <c r="I34" i="30"/>
  <c r="I20" i="30"/>
  <c r="I33" i="30"/>
  <c r="I19" i="30"/>
  <c r="I31" i="30"/>
  <c r="I18" i="30"/>
  <c r="I30" i="30"/>
  <c r="I17" i="30"/>
  <c r="I28" i="30"/>
  <c r="E31" i="30"/>
  <c r="E18" i="30"/>
  <c r="E30" i="30"/>
  <c r="E17" i="30"/>
  <c r="E29" i="30"/>
  <c r="E16" i="30"/>
  <c r="E28" i="30"/>
  <c r="E27" i="30"/>
  <c r="E26" i="30"/>
  <c r="E25" i="30"/>
  <c r="E37" i="30"/>
  <c r="E23" i="30"/>
  <c r="E22" i="30"/>
  <c r="E35" i="30"/>
  <c r="E21" i="30"/>
  <c r="E20" i="30"/>
  <c r="E33" i="30"/>
  <c r="E19" i="30"/>
  <c r="E34" i="30"/>
  <c r="B8" i="28"/>
  <c r="C22" i="28" s="1"/>
  <c r="B123" i="28"/>
  <c r="C81" i="28"/>
  <c r="C80" i="28"/>
  <c r="B113" i="28"/>
  <c r="B122" i="27"/>
  <c r="B121" i="27"/>
  <c r="B120" i="27"/>
  <c r="B118" i="27"/>
  <c r="C112" i="27"/>
  <c r="C111" i="27"/>
  <c r="B103" i="27"/>
  <c r="B102" i="27"/>
  <c r="B101" i="27"/>
  <c r="B99" i="27"/>
  <c r="B98" i="27"/>
  <c r="B97" i="27"/>
  <c r="B96" i="27"/>
  <c r="B95" i="27"/>
  <c r="B94" i="27"/>
  <c r="B93" i="27"/>
  <c r="B91" i="27"/>
  <c r="B90" i="27"/>
  <c r="B89" i="27"/>
  <c r="B88" i="27"/>
  <c r="B87" i="27"/>
  <c r="B86" i="27"/>
  <c r="B85" i="27"/>
  <c r="B84" i="27"/>
  <c r="B72" i="27"/>
  <c r="C42" i="20" s="1"/>
  <c r="B71" i="27"/>
  <c r="B69" i="27"/>
  <c r="B77" i="27" s="1"/>
  <c r="B62" i="27"/>
  <c r="C44" i="27"/>
  <c r="B38" i="27"/>
  <c r="C43" i="27"/>
  <c r="D12" i="20"/>
  <c r="D16" i="20"/>
  <c r="D17" i="20"/>
  <c r="D14" i="20"/>
  <c r="C12" i="20"/>
  <c r="C16" i="20"/>
  <c r="C17" i="20"/>
  <c r="C14" i="20"/>
  <c r="F61" i="24"/>
  <c r="N61" i="24"/>
  <c r="P61" i="24"/>
  <c r="J61" i="24"/>
  <c r="F60" i="24"/>
  <c r="N60" i="24"/>
  <c r="P60" i="24"/>
  <c r="J60" i="24"/>
  <c r="F57" i="24"/>
  <c r="N57" i="24"/>
  <c r="P57" i="24"/>
  <c r="J57" i="24"/>
  <c r="F56" i="24"/>
  <c r="N56" i="24"/>
  <c r="P56" i="24"/>
  <c r="J56" i="24"/>
  <c r="F50" i="24"/>
  <c r="N50" i="24"/>
  <c r="P50" i="24"/>
  <c r="J50" i="24"/>
  <c r="F49" i="24"/>
  <c r="N49" i="24"/>
  <c r="P49" i="24"/>
  <c r="J49" i="24"/>
  <c r="F48" i="24"/>
  <c r="N48" i="24"/>
  <c r="P48" i="24"/>
  <c r="J48" i="24"/>
  <c r="F46" i="24"/>
  <c r="N46" i="24"/>
  <c r="P46" i="24"/>
  <c r="J46" i="24"/>
  <c r="F45" i="24"/>
  <c r="N45" i="24"/>
  <c r="P45" i="24"/>
  <c r="J45" i="24"/>
  <c r="G44" i="24"/>
  <c r="O44" i="24"/>
  <c r="Q44" i="24"/>
  <c r="K44" i="24"/>
  <c r="F35" i="24"/>
  <c r="N35" i="24"/>
  <c r="P35" i="24"/>
  <c r="J35" i="24"/>
  <c r="F34" i="24"/>
  <c r="N34" i="24"/>
  <c r="P34" i="24"/>
  <c r="J34" i="24"/>
  <c r="F33" i="24"/>
  <c r="N33" i="24"/>
  <c r="P33" i="24"/>
  <c r="J33" i="24"/>
  <c r="F31" i="24"/>
  <c r="N31" i="24"/>
  <c r="P31" i="24"/>
  <c r="J31" i="24"/>
  <c r="F30" i="24"/>
  <c r="N30" i="24"/>
  <c r="P30" i="24"/>
  <c r="J30" i="24"/>
  <c r="F29" i="24"/>
  <c r="N29" i="24"/>
  <c r="P29" i="24"/>
  <c r="J29" i="24"/>
  <c r="F28" i="24"/>
  <c r="N28" i="24"/>
  <c r="P28" i="24"/>
  <c r="J28" i="24"/>
  <c r="F27" i="24"/>
  <c r="N27" i="24"/>
  <c r="P27" i="24"/>
  <c r="J27" i="24"/>
  <c r="F26" i="24"/>
  <c r="N26" i="24"/>
  <c r="P26" i="24"/>
  <c r="J26" i="24"/>
  <c r="F25" i="24"/>
  <c r="N25" i="24"/>
  <c r="P25" i="24"/>
  <c r="J25" i="24"/>
  <c r="F23" i="24"/>
  <c r="N23" i="24"/>
  <c r="P23" i="24"/>
  <c r="J23" i="24"/>
  <c r="F22" i="24"/>
  <c r="N22" i="24"/>
  <c r="P22" i="24"/>
  <c r="J22" i="24"/>
  <c r="F21" i="24"/>
  <c r="N21" i="24"/>
  <c r="P21" i="24"/>
  <c r="J21" i="24"/>
  <c r="F20" i="24"/>
  <c r="N20" i="24"/>
  <c r="P20" i="24"/>
  <c r="J20" i="24"/>
  <c r="F19" i="24"/>
  <c r="N19" i="24"/>
  <c r="P19" i="24"/>
  <c r="J19" i="24"/>
  <c r="F18" i="24"/>
  <c r="N18" i="24"/>
  <c r="P18" i="24"/>
  <c r="J18" i="24"/>
  <c r="F17" i="24"/>
  <c r="N17" i="24"/>
  <c r="P17" i="24"/>
  <c r="J17" i="24"/>
  <c r="F16" i="24"/>
  <c r="N16" i="24"/>
  <c r="P16" i="24"/>
  <c r="J16" i="24"/>
  <c r="F3" i="24"/>
  <c r="B12" i="20" s="1"/>
  <c r="N3" i="24"/>
  <c r="B16" i="20" s="1"/>
  <c r="P3" i="24"/>
  <c r="B17" i="20" s="1"/>
  <c r="J3" i="24"/>
  <c r="B14" i="20" s="1"/>
  <c r="F1" i="24"/>
  <c r="F9" i="24" s="1"/>
  <c r="G43" i="24" s="1"/>
  <c r="N1" i="24"/>
  <c r="N9" i="24" s="1"/>
  <c r="O43" i="24" s="1"/>
  <c r="P1" i="24"/>
  <c r="P9" i="24" s="1"/>
  <c r="Q43" i="24" s="1"/>
  <c r="J1" i="24"/>
  <c r="J9" i="24" s="1"/>
  <c r="K43" i="24" s="1"/>
  <c r="D8" i="20"/>
  <c r="C8" i="20"/>
  <c r="W62" i="31" l="1"/>
  <c r="W63" i="31" s="1"/>
  <c r="W65" i="31" s="1"/>
  <c r="C33" i="28"/>
  <c r="Y62" i="31"/>
  <c r="Y63" i="31" s="1"/>
  <c r="Y65" i="31" s="1"/>
  <c r="F37" i="24"/>
  <c r="F38" i="24" s="1"/>
  <c r="N37" i="24"/>
  <c r="J37" i="24"/>
  <c r="J38" i="24" s="1"/>
  <c r="B52" i="27"/>
  <c r="B105" i="27"/>
  <c r="B106" i="27" s="1"/>
  <c r="P37" i="24"/>
  <c r="P38" i="24" s="1"/>
  <c r="C27" i="28"/>
  <c r="B113" i="27"/>
  <c r="B123" i="27"/>
  <c r="C28" i="28"/>
  <c r="C31" i="28"/>
  <c r="C124" i="31"/>
  <c r="C123" i="31"/>
  <c r="C38" i="31"/>
  <c r="C39" i="31" s="1"/>
  <c r="B53" i="31" s="1"/>
  <c r="C57" i="31" s="1"/>
  <c r="P53" i="31"/>
  <c r="Q57" i="31" s="1"/>
  <c r="E38" i="31"/>
  <c r="E39" i="31" s="1"/>
  <c r="D53" i="31" s="1"/>
  <c r="U38" i="31"/>
  <c r="U39" i="31" s="1"/>
  <c r="T53" i="31" s="1"/>
  <c r="G38" i="31"/>
  <c r="G39" i="31" s="1"/>
  <c r="F53" i="31" s="1"/>
  <c r="K38" i="31"/>
  <c r="K39" i="31" s="1"/>
  <c r="J53" i="31" s="1"/>
  <c r="O38" i="31"/>
  <c r="O39" i="31" s="1"/>
  <c r="N53" i="31" s="1"/>
  <c r="I38" i="31"/>
  <c r="I39" i="31" s="1"/>
  <c r="H53" i="31" s="1"/>
  <c r="M38" i="31"/>
  <c r="M39" i="31" s="1"/>
  <c r="L53" i="31" s="1"/>
  <c r="C57" i="30"/>
  <c r="C56" i="30"/>
  <c r="G56" i="30"/>
  <c r="G57" i="30"/>
  <c r="E38" i="30"/>
  <c r="E39" i="30" s="1"/>
  <c r="D53" i="30" s="1"/>
  <c r="I38" i="30"/>
  <c r="I39" i="30" s="1"/>
  <c r="H53" i="30" s="1"/>
  <c r="J62" i="24"/>
  <c r="P62" i="24"/>
  <c r="N62" i="24"/>
  <c r="F62" i="24"/>
  <c r="C23" i="28"/>
  <c r="C37" i="28"/>
  <c r="C29" i="28"/>
  <c r="C20" i="28"/>
  <c r="C26" i="28"/>
  <c r="C16" i="28"/>
  <c r="C35" i="28"/>
  <c r="C17" i="28"/>
  <c r="C34" i="28"/>
  <c r="C25" i="28"/>
  <c r="C30" i="28"/>
  <c r="C21" i="28"/>
  <c r="B8" i="27"/>
  <c r="C22" i="27" s="1"/>
  <c r="C19" i="28"/>
  <c r="C18" i="28"/>
  <c r="B76" i="28"/>
  <c r="C80" i="27"/>
  <c r="C81" i="27"/>
  <c r="P52" i="24"/>
  <c r="P8" i="24"/>
  <c r="N52" i="24"/>
  <c r="N8" i="24"/>
  <c r="F52" i="24"/>
  <c r="F8" i="24"/>
  <c r="J8" i="24"/>
  <c r="J52" i="24"/>
  <c r="N38" i="24"/>
  <c r="C33" i="27" l="1"/>
  <c r="C19" i="27"/>
  <c r="C27" i="27"/>
  <c r="C28" i="27"/>
  <c r="C31" i="27"/>
  <c r="C59" i="30"/>
  <c r="C18" i="27"/>
  <c r="G59" i="30"/>
  <c r="C38" i="28"/>
  <c r="C39" i="28" s="1"/>
  <c r="B53" i="28" s="1"/>
  <c r="C57" i="28" s="1"/>
  <c r="C23" i="27"/>
  <c r="C126" i="31"/>
  <c r="C127" i="31"/>
  <c r="C128" i="31"/>
  <c r="C56" i="31"/>
  <c r="C61" i="31" s="1"/>
  <c r="Q56" i="31"/>
  <c r="G57" i="31"/>
  <c r="G56" i="31"/>
  <c r="U57" i="31"/>
  <c r="U56" i="31"/>
  <c r="I56" i="31"/>
  <c r="I57" i="31"/>
  <c r="E57" i="31"/>
  <c r="E56" i="31"/>
  <c r="O57" i="31"/>
  <c r="O56" i="31"/>
  <c r="K56" i="31"/>
  <c r="K57" i="31"/>
  <c r="M56" i="31"/>
  <c r="M57" i="31"/>
  <c r="C60" i="30"/>
  <c r="C61" i="30"/>
  <c r="G60" i="30"/>
  <c r="G61" i="30"/>
  <c r="I57" i="30"/>
  <c r="I56" i="30"/>
  <c r="E56" i="30"/>
  <c r="E57" i="30"/>
  <c r="C37" i="27"/>
  <c r="C29" i="27"/>
  <c r="C20" i="27"/>
  <c r="C25" i="27"/>
  <c r="C35" i="27"/>
  <c r="C26" i="27"/>
  <c r="C17" i="27"/>
  <c r="C34" i="27"/>
  <c r="C16" i="27"/>
  <c r="C30" i="27"/>
  <c r="C21" i="27"/>
  <c r="C103" i="28"/>
  <c r="C101" i="28"/>
  <c r="C98" i="28"/>
  <c r="C96" i="28"/>
  <c r="C94" i="28"/>
  <c r="C91" i="28"/>
  <c r="C89" i="28"/>
  <c r="C87" i="28"/>
  <c r="C85" i="28"/>
  <c r="C105" i="28"/>
  <c r="C102" i="28"/>
  <c r="C99" i="28"/>
  <c r="C97" i="28"/>
  <c r="C95" i="28"/>
  <c r="C93" i="28"/>
  <c r="C90" i="28"/>
  <c r="C88" i="28"/>
  <c r="C86" i="28"/>
  <c r="C84" i="28"/>
  <c r="B76" i="27"/>
  <c r="G37" i="24"/>
  <c r="G35" i="24"/>
  <c r="G34" i="24"/>
  <c r="G33" i="24"/>
  <c r="G31" i="24"/>
  <c r="G30" i="24"/>
  <c r="G29" i="24"/>
  <c r="G28" i="24"/>
  <c r="G27" i="24"/>
  <c r="G26" i="24"/>
  <c r="G25" i="24"/>
  <c r="G23" i="24"/>
  <c r="G22" i="24"/>
  <c r="G21" i="24"/>
  <c r="G20" i="24"/>
  <c r="G19" i="24"/>
  <c r="G18" i="24"/>
  <c r="G17" i="24"/>
  <c r="G16" i="24"/>
  <c r="K37" i="24"/>
  <c r="K35" i="24"/>
  <c r="K34" i="24"/>
  <c r="K33" i="24"/>
  <c r="K31" i="24"/>
  <c r="K30" i="24"/>
  <c r="K29" i="24"/>
  <c r="K28" i="24"/>
  <c r="K27" i="24"/>
  <c r="K26" i="24"/>
  <c r="K25" i="24"/>
  <c r="K23" i="24"/>
  <c r="K22" i="24"/>
  <c r="K21" i="24"/>
  <c r="K20" i="24"/>
  <c r="K19" i="24"/>
  <c r="K18" i="24"/>
  <c r="K17" i="24"/>
  <c r="K16" i="24"/>
  <c r="Q37" i="24"/>
  <c r="Q35" i="24"/>
  <c r="Q34" i="24"/>
  <c r="Q33" i="24"/>
  <c r="Q31" i="24"/>
  <c r="Q30" i="24"/>
  <c r="Q29" i="24"/>
  <c r="Q28" i="24"/>
  <c r="Q27" i="24"/>
  <c r="Q26" i="24"/>
  <c r="Q25" i="24"/>
  <c r="Q23" i="24"/>
  <c r="Q22" i="24"/>
  <c r="Q21" i="24"/>
  <c r="Q20" i="24"/>
  <c r="Q19" i="24"/>
  <c r="Q18" i="24"/>
  <c r="Q17" i="24"/>
  <c r="Q16" i="24"/>
  <c r="O37" i="24"/>
  <c r="O35" i="24"/>
  <c r="O34" i="24"/>
  <c r="O33" i="24"/>
  <c r="O31" i="24"/>
  <c r="O30" i="24"/>
  <c r="O29" i="24"/>
  <c r="O28" i="24"/>
  <c r="O27" i="24"/>
  <c r="O26" i="24"/>
  <c r="O25" i="24"/>
  <c r="O23" i="24"/>
  <c r="O22" i="24"/>
  <c r="O21" i="24"/>
  <c r="O20" i="24"/>
  <c r="O19" i="24"/>
  <c r="O18" i="24"/>
  <c r="O17" i="24"/>
  <c r="O16" i="24"/>
  <c r="L45" i="24"/>
  <c r="H45" i="24"/>
  <c r="L46" i="24"/>
  <c r="H46" i="24"/>
  <c r="L48" i="24"/>
  <c r="H48" i="24"/>
  <c r="L49" i="24"/>
  <c r="H49" i="24"/>
  <c r="L50" i="24"/>
  <c r="H50" i="24"/>
  <c r="D45" i="24"/>
  <c r="D46" i="24"/>
  <c r="D48" i="24"/>
  <c r="D50" i="24"/>
  <c r="D1" i="24"/>
  <c r="L1" i="24"/>
  <c r="H1" i="24"/>
  <c r="D3" i="24"/>
  <c r="L3" i="24"/>
  <c r="H3" i="24"/>
  <c r="F51" i="21"/>
  <c r="N51" i="21"/>
  <c r="L51" i="21"/>
  <c r="J51" i="21"/>
  <c r="H51" i="21"/>
  <c r="F50" i="21"/>
  <c r="N50" i="21"/>
  <c r="L50" i="21"/>
  <c r="J50" i="21"/>
  <c r="H50" i="21"/>
  <c r="F48" i="21"/>
  <c r="N48" i="21"/>
  <c r="L48" i="21"/>
  <c r="J48" i="21"/>
  <c r="H48" i="21"/>
  <c r="F46" i="21"/>
  <c r="N46" i="21"/>
  <c r="L46" i="21"/>
  <c r="J46" i="21"/>
  <c r="H46" i="21"/>
  <c r="F45" i="21"/>
  <c r="N45" i="21"/>
  <c r="L45" i="21"/>
  <c r="J45" i="21"/>
  <c r="H45" i="21"/>
  <c r="D46" i="21"/>
  <c r="D48" i="21"/>
  <c r="D50" i="21"/>
  <c r="D51" i="21"/>
  <c r="D45" i="21"/>
  <c r="F3" i="21"/>
  <c r="N3" i="21"/>
  <c r="L3" i="21"/>
  <c r="B8" i="20" s="1"/>
  <c r="J3" i="21"/>
  <c r="H3" i="21"/>
  <c r="D3" i="21"/>
  <c r="H1" i="21"/>
  <c r="J1" i="21"/>
  <c r="L1" i="21"/>
  <c r="N1" i="21"/>
  <c r="F1" i="21"/>
  <c r="D1" i="21"/>
  <c r="E59" i="30" l="1"/>
  <c r="C56" i="28"/>
  <c r="C60" i="28" s="1"/>
  <c r="C38" i="27"/>
  <c r="C39" i="27" s="1"/>
  <c r="B53" i="27" s="1"/>
  <c r="C56" i="27" s="1"/>
  <c r="I59" i="30"/>
  <c r="C129" i="31"/>
  <c r="C130" i="31" s="1"/>
  <c r="C132" i="31" s="1"/>
  <c r="H40" i="20" s="1"/>
  <c r="C60" i="31"/>
  <c r="C59" i="31"/>
  <c r="O60" i="31"/>
  <c r="U59" i="31"/>
  <c r="K60" i="31"/>
  <c r="O59" i="31"/>
  <c r="M61" i="31"/>
  <c r="G60" i="31"/>
  <c r="Q60" i="31"/>
  <c r="Q59" i="31"/>
  <c r="Q61" i="31"/>
  <c r="M60" i="31"/>
  <c r="M59" i="31"/>
  <c r="I59" i="31"/>
  <c r="K59" i="31"/>
  <c r="E59" i="31"/>
  <c r="E61" i="31"/>
  <c r="U61" i="31"/>
  <c r="G59" i="31"/>
  <c r="E60" i="31"/>
  <c r="U60" i="31"/>
  <c r="I60" i="31"/>
  <c r="K61" i="31"/>
  <c r="O61" i="31"/>
  <c r="I61" i="31"/>
  <c r="G61" i="31"/>
  <c r="I60" i="30"/>
  <c r="G62" i="30"/>
  <c r="G63" i="30" s="1"/>
  <c r="G65" i="30" s="1"/>
  <c r="F20" i="20" s="1"/>
  <c r="G20" i="20" s="1"/>
  <c r="H20" i="20" s="1"/>
  <c r="E61" i="30"/>
  <c r="C62" i="30"/>
  <c r="C63" i="30" s="1"/>
  <c r="C65" i="30" s="1"/>
  <c r="F18" i="20" s="1"/>
  <c r="G18" i="20" s="1"/>
  <c r="H18" i="20" s="1"/>
  <c r="E60" i="30"/>
  <c r="I61" i="30"/>
  <c r="C106" i="28"/>
  <c r="C107" i="28" s="1"/>
  <c r="B114" i="28" s="1"/>
  <c r="C117" i="28" s="1"/>
  <c r="C93" i="27"/>
  <c r="C103" i="27"/>
  <c r="C101" i="27"/>
  <c r="C98" i="27"/>
  <c r="C96" i="27"/>
  <c r="C94" i="27"/>
  <c r="C91" i="27"/>
  <c r="C89" i="27"/>
  <c r="C87" i="27"/>
  <c r="C85" i="27"/>
  <c r="C105" i="27"/>
  <c r="C102" i="27"/>
  <c r="C99" i="27"/>
  <c r="C97" i="27"/>
  <c r="C95" i="27"/>
  <c r="C90" i="27"/>
  <c r="C88" i="27"/>
  <c r="C86" i="27"/>
  <c r="C84" i="27"/>
  <c r="G38" i="24"/>
  <c r="G39" i="24" s="1"/>
  <c r="F53" i="24" s="1"/>
  <c r="G57" i="24" s="1"/>
  <c r="Q38" i="24"/>
  <c r="Q39" i="24" s="1"/>
  <c r="P53" i="24" s="1"/>
  <c r="Q56" i="24" s="1"/>
  <c r="K38" i="24"/>
  <c r="K39" i="24" s="1"/>
  <c r="J53" i="24" s="1"/>
  <c r="K57" i="24" s="1"/>
  <c r="O38" i="24"/>
  <c r="O39" i="24" s="1"/>
  <c r="N53" i="24" s="1"/>
  <c r="C11" i="20"/>
  <c r="D61" i="24"/>
  <c r="D60" i="24"/>
  <c r="D57" i="24"/>
  <c r="D56" i="24"/>
  <c r="D35" i="24"/>
  <c r="D34" i="24"/>
  <c r="D33" i="24"/>
  <c r="D31" i="24"/>
  <c r="D30" i="24"/>
  <c r="D29" i="24"/>
  <c r="D28" i="24"/>
  <c r="D27" i="24"/>
  <c r="D26" i="24"/>
  <c r="D25" i="24"/>
  <c r="D23" i="24"/>
  <c r="D22" i="24"/>
  <c r="D21" i="24"/>
  <c r="D20" i="24"/>
  <c r="D19" i="24"/>
  <c r="D18" i="24"/>
  <c r="D17" i="24"/>
  <c r="D16" i="24"/>
  <c r="E44" i="24"/>
  <c r="D9" i="24"/>
  <c r="D37" i="24" l="1"/>
  <c r="C57" i="27"/>
  <c r="C61" i="27" s="1"/>
  <c r="C61" i="28"/>
  <c r="C59" i="28"/>
  <c r="C62" i="31"/>
  <c r="C63" i="31" s="1"/>
  <c r="C65" i="31" s="1"/>
  <c r="F22" i="20" s="1"/>
  <c r="G22" i="20" s="1"/>
  <c r="H22" i="20" s="1"/>
  <c r="O62" i="31"/>
  <c r="O63" i="31" s="1"/>
  <c r="O65" i="31" s="1"/>
  <c r="F28" i="20" s="1"/>
  <c r="G28" i="20" s="1"/>
  <c r="H28" i="20" s="1"/>
  <c r="K62" i="31"/>
  <c r="K63" i="31" s="1"/>
  <c r="K65" i="31" s="1"/>
  <c r="F26" i="20" s="1"/>
  <c r="G26" i="20" s="1"/>
  <c r="H26" i="20" s="1"/>
  <c r="I62" i="31"/>
  <c r="I63" i="31" s="1"/>
  <c r="I65" i="31" s="1"/>
  <c r="F25" i="20" s="1"/>
  <c r="G25" i="20" s="1"/>
  <c r="H25" i="20" s="1"/>
  <c r="Q62" i="31"/>
  <c r="Q63" i="31" s="1"/>
  <c r="Q65" i="31" s="1"/>
  <c r="F29" i="20" s="1"/>
  <c r="G29" i="20" s="1"/>
  <c r="H29" i="20" s="1"/>
  <c r="U62" i="31"/>
  <c r="U63" i="31" s="1"/>
  <c r="U65" i="31" s="1"/>
  <c r="F30" i="20" s="1"/>
  <c r="G30" i="20" s="1"/>
  <c r="H30" i="20" s="1"/>
  <c r="M62" i="31"/>
  <c r="M63" i="31" s="1"/>
  <c r="M65" i="31" s="1"/>
  <c r="F27" i="20" s="1"/>
  <c r="G27" i="20" s="1"/>
  <c r="H27" i="20" s="1"/>
  <c r="E62" i="31"/>
  <c r="E63" i="31" s="1"/>
  <c r="E65" i="31" s="1"/>
  <c r="F23" i="20" s="1"/>
  <c r="G23" i="20" s="1"/>
  <c r="H23" i="20" s="1"/>
  <c r="G62" i="31"/>
  <c r="G63" i="31" s="1"/>
  <c r="G65" i="31" s="1"/>
  <c r="F24" i="20" s="1"/>
  <c r="G24" i="20" s="1"/>
  <c r="H24" i="20" s="1"/>
  <c r="I62" i="30"/>
  <c r="I63" i="30" s="1"/>
  <c r="I65" i="30" s="1"/>
  <c r="F21" i="20" s="1"/>
  <c r="G21" i="20" s="1"/>
  <c r="H21" i="20" s="1"/>
  <c r="E62" i="30"/>
  <c r="E63" i="30" s="1"/>
  <c r="E65" i="30" s="1"/>
  <c r="F19" i="20" s="1"/>
  <c r="G19" i="20" s="1"/>
  <c r="H19" i="20" s="1"/>
  <c r="C118" i="28"/>
  <c r="C120" i="28" s="1"/>
  <c r="C106" i="27"/>
  <c r="C107" i="27" s="1"/>
  <c r="B114" i="27" s="1"/>
  <c r="Q57" i="24"/>
  <c r="Q60" i="24" s="1"/>
  <c r="G56" i="24"/>
  <c r="G60" i="24" s="1"/>
  <c r="D8" i="24"/>
  <c r="E35" i="24" s="1"/>
  <c r="E43" i="24"/>
  <c r="K56" i="24"/>
  <c r="K61" i="24" s="1"/>
  <c r="O57" i="24"/>
  <c r="O56" i="24"/>
  <c r="D62" i="24"/>
  <c r="B11" i="20"/>
  <c r="D11" i="20"/>
  <c r="B19" i="26"/>
  <c r="D7" i="26"/>
  <c r="D6" i="26"/>
  <c r="D5" i="26"/>
  <c r="D4" i="26"/>
  <c r="D3" i="26"/>
  <c r="I44" i="24"/>
  <c r="H16" i="24"/>
  <c r="H17" i="24"/>
  <c r="H18" i="24"/>
  <c r="H19" i="24"/>
  <c r="H20" i="24"/>
  <c r="H21" i="24"/>
  <c r="H22" i="24"/>
  <c r="H23" i="24"/>
  <c r="H25" i="24"/>
  <c r="H26" i="24"/>
  <c r="H27" i="24"/>
  <c r="H28" i="24"/>
  <c r="H29" i="24"/>
  <c r="H30" i="24"/>
  <c r="H31" i="24"/>
  <c r="H33" i="24"/>
  <c r="H34" i="24"/>
  <c r="H35" i="24"/>
  <c r="H56" i="24"/>
  <c r="H57" i="24"/>
  <c r="H60" i="24"/>
  <c r="H61" i="24"/>
  <c r="C13" i="20"/>
  <c r="C15" i="20"/>
  <c r="C10" i="20"/>
  <c r="L61" i="24"/>
  <c r="L60" i="24"/>
  <c r="B62" i="24"/>
  <c r="L57" i="24"/>
  <c r="L56" i="24"/>
  <c r="B38" i="24"/>
  <c r="L35" i="24"/>
  <c r="L34" i="24"/>
  <c r="L33" i="24"/>
  <c r="L31" i="24"/>
  <c r="L30" i="24"/>
  <c r="L29" i="24"/>
  <c r="L28" i="24"/>
  <c r="L27" i="24"/>
  <c r="L26" i="24"/>
  <c r="L25" i="24"/>
  <c r="L23" i="24"/>
  <c r="L22" i="24"/>
  <c r="L21" i="24"/>
  <c r="L20" i="24"/>
  <c r="L19" i="24"/>
  <c r="L18" i="24"/>
  <c r="L17" i="24"/>
  <c r="L16" i="24"/>
  <c r="M44" i="24"/>
  <c r="C44" i="24"/>
  <c r="C33" i="20"/>
  <c r="B62" i="23"/>
  <c r="B38" i="23"/>
  <c r="C44" i="23"/>
  <c r="D32" i="20"/>
  <c r="C32" i="20"/>
  <c r="B32" i="20"/>
  <c r="B63" i="22"/>
  <c r="B38" i="22"/>
  <c r="C5" i="20"/>
  <c r="C9" i="20"/>
  <c r="C7" i="20"/>
  <c r="C6" i="20"/>
  <c r="C4" i="20"/>
  <c r="C3" i="20"/>
  <c r="F61" i="21"/>
  <c r="N61" i="21"/>
  <c r="L61" i="21"/>
  <c r="J61" i="21"/>
  <c r="H61" i="21"/>
  <c r="D61" i="21"/>
  <c r="F60" i="21"/>
  <c r="N60" i="21"/>
  <c r="L60" i="21"/>
  <c r="J60" i="21"/>
  <c r="H60" i="21"/>
  <c r="D60" i="21"/>
  <c r="B62" i="21"/>
  <c r="F57" i="21"/>
  <c r="N57" i="21"/>
  <c r="L57" i="21"/>
  <c r="J57" i="21"/>
  <c r="H57" i="21"/>
  <c r="D57" i="21"/>
  <c r="F56" i="21"/>
  <c r="N56" i="21"/>
  <c r="L56" i="21"/>
  <c r="J56" i="21"/>
  <c r="H56" i="21"/>
  <c r="D56" i="21"/>
  <c r="B38" i="21"/>
  <c r="F35" i="21"/>
  <c r="N35" i="21"/>
  <c r="L35" i="21"/>
  <c r="J35" i="21"/>
  <c r="H35" i="21"/>
  <c r="D35" i="21"/>
  <c r="F34" i="21"/>
  <c r="N34" i="21"/>
  <c r="L34" i="21"/>
  <c r="J34" i="21"/>
  <c r="H34" i="21"/>
  <c r="D34" i="21"/>
  <c r="F33" i="21"/>
  <c r="N33" i="21"/>
  <c r="L33" i="21"/>
  <c r="J33" i="21"/>
  <c r="H33" i="21"/>
  <c r="D33" i="21"/>
  <c r="F31" i="21"/>
  <c r="N31" i="21"/>
  <c r="L31" i="21"/>
  <c r="J31" i="21"/>
  <c r="H31" i="21"/>
  <c r="D31" i="21"/>
  <c r="F30" i="21"/>
  <c r="N30" i="21"/>
  <c r="L30" i="21"/>
  <c r="J30" i="21"/>
  <c r="H30" i="21"/>
  <c r="D30" i="21"/>
  <c r="F29" i="21"/>
  <c r="N29" i="21"/>
  <c r="L29" i="21"/>
  <c r="J29" i="21"/>
  <c r="H29" i="21"/>
  <c r="D29" i="21"/>
  <c r="F28" i="21"/>
  <c r="N28" i="21"/>
  <c r="L28" i="21"/>
  <c r="J28" i="21"/>
  <c r="H28" i="21"/>
  <c r="D28" i="21"/>
  <c r="F27" i="21"/>
  <c r="N27" i="21"/>
  <c r="L27" i="21"/>
  <c r="J27" i="21"/>
  <c r="H27" i="21"/>
  <c r="D27" i="21"/>
  <c r="F26" i="21"/>
  <c r="N26" i="21"/>
  <c r="L26" i="21"/>
  <c r="J26" i="21"/>
  <c r="H26" i="21"/>
  <c r="D26" i="21"/>
  <c r="F25" i="21"/>
  <c r="N25" i="21"/>
  <c r="L25" i="21"/>
  <c r="J25" i="21"/>
  <c r="H25" i="21"/>
  <c r="D25" i="21"/>
  <c r="F23" i="21"/>
  <c r="N23" i="21"/>
  <c r="L23" i="21"/>
  <c r="J23" i="21"/>
  <c r="H23" i="21"/>
  <c r="D23" i="21"/>
  <c r="F22" i="21"/>
  <c r="N22" i="21"/>
  <c r="L22" i="21"/>
  <c r="J22" i="21"/>
  <c r="H22" i="21"/>
  <c r="D22" i="21"/>
  <c r="F21" i="21"/>
  <c r="N21" i="21"/>
  <c r="L21" i="21"/>
  <c r="J21" i="21"/>
  <c r="H21" i="21"/>
  <c r="D21" i="21"/>
  <c r="F20" i="21"/>
  <c r="N20" i="21"/>
  <c r="L20" i="21"/>
  <c r="J20" i="21"/>
  <c r="H20" i="21"/>
  <c r="D20" i="21"/>
  <c r="F19" i="21"/>
  <c r="N19" i="21"/>
  <c r="L19" i="21"/>
  <c r="J19" i="21"/>
  <c r="H19" i="21"/>
  <c r="D19" i="21"/>
  <c r="F18" i="21"/>
  <c r="N18" i="21"/>
  <c r="L18" i="21"/>
  <c r="J18" i="21"/>
  <c r="H18" i="21"/>
  <c r="D18" i="21"/>
  <c r="F17" i="21"/>
  <c r="N17" i="21"/>
  <c r="L17" i="21"/>
  <c r="J17" i="21"/>
  <c r="H17" i="21"/>
  <c r="D17" i="21"/>
  <c r="F16" i="21"/>
  <c r="N16" i="21"/>
  <c r="L16" i="21"/>
  <c r="J16" i="21"/>
  <c r="H16" i="21"/>
  <c r="D16" i="21"/>
  <c r="G44" i="21"/>
  <c r="O44" i="21"/>
  <c r="M44" i="21"/>
  <c r="K44" i="21"/>
  <c r="I44" i="21"/>
  <c r="D4" i="20"/>
  <c r="D3" i="20"/>
  <c r="B9" i="20"/>
  <c r="E36" i="20"/>
  <c r="H37" i="24" l="1"/>
  <c r="H38" i="24" s="1"/>
  <c r="D37" i="21"/>
  <c r="D38" i="21" s="1"/>
  <c r="H37" i="21"/>
  <c r="H38" i="21" s="1"/>
  <c r="F37" i="21"/>
  <c r="F38" i="21" s="1"/>
  <c r="L37" i="21"/>
  <c r="L38" i="21" s="1"/>
  <c r="N37" i="21"/>
  <c r="N38" i="21" s="1"/>
  <c r="J37" i="21"/>
  <c r="J38" i="21" s="1"/>
  <c r="J62" i="21"/>
  <c r="L37" i="24"/>
  <c r="L38" i="24" s="1"/>
  <c r="C59" i="27"/>
  <c r="C60" i="27"/>
  <c r="D8" i="26"/>
  <c r="C122" i="28"/>
  <c r="C62" i="28"/>
  <c r="C63" i="28" s="1"/>
  <c r="C65" i="28" s="1"/>
  <c r="F31" i="20" s="1"/>
  <c r="G31" i="20" s="1"/>
  <c r="H31" i="20" s="1"/>
  <c r="L62" i="21"/>
  <c r="D62" i="21"/>
  <c r="C121" i="28"/>
  <c r="E27" i="24"/>
  <c r="E28" i="24"/>
  <c r="E19" i="24"/>
  <c r="Q61" i="24"/>
  <c r="E17" i="24"/>
  <c r="Q59" i="24"/>
  <c r="E18" i="24"/>
  <c r="H62" i="21"/>
  <c r="F62" i="21"/>
  <c r="C117" i="27"/>
  <c r="C118" i="27"/>
  <c r="E37" i="24"/>
  <c r="E22" i="24"/>
  <c r="E31" i="24"/>
  <c r="E23" i="24"/>
  <c r="E33" i="24"/>
  <c r="E20" i="24"/>
  <c r="E25" i="24"/>
  <c r="E29" i="24"/>
  <c r="E34" i="24"/>
  <c r="E16" i="24"/>
  <c r="E21" i="24"/>
  <c r="E26" i="24"/>
  <c r="E30" i="24"/>
  <c r="G61" i="24"/>
  <c r="G59" i="24"/>
  <c r="O61" i="24"/>
  <c r="K60" i="24"/>
  <c r="K59" i="24"/>
  <c r="O59" i="24"/>
  <c r="O60" i="24"/>
  <c r="H62" i="24"/>
  <c r="D52" i="24"/>
  <c r="D38" i="24"/>
  <c r="H9" i="24"/>
  <c r="D9" i="21"/>
  <c r="E43" i="21" s="1"/>
  <c r="L62" i="24"/>
  <c r="D10" i="20"/>
  <c r="D15" i="20"/>
  <c r="D13" i="20"/>
  <c r="B10" i="20"/>
  <c r="B15" i="20"/>
  <c r="B13" i="20"/>
  <c r="D33" i="20"/>
  <c r="B33" i="20"/>
  <c r="L9" i="24"/>
  <c r="B9" i="23"/>
  <c r="B8" i="23" s="1"/>
  <c r="C33" i="23" s="1"/>
  <c r="B9" i="22"/>
  <c r="C44" i="22"/>
  <c r="B6" i="20"/>
  <c r="B7" i="20"/>
  <c r="B5" i="20"/>
  <c r="D6" i="20"/>
  <c r="D7" i="20"/>
  <c r="D9" i="20"/>
  <c r="D5" i="20"/>
  <c r="B4" i="20"/>
  <c r="J9" i="21"/>
  <c r="K43" i="21" s="1"/>
  <c r="F9" i="21"/>
  <c r="F8" i="21" s="1"/>
  <c r="B9" i="21"/>
  <c r="B8" i="21" s="1"/>
  <c r="C34" i="21" s="1"/>
  <c r="B3" i="20"/>
  <c r="E44" i="21"/>
  <c r="H9" i="21"/>
  <c r="H8" i="21" s="1"/>
  <c r="I21" i="21" s="1"/>
  <c r="L9" i="21"/>
  <c r="L8" i="21" s="1"/>
  <c r="M26" i="21" s="1"/>
  <c r="C44" i="21"/>
  <c r="N9" i="21"/>
  <c r="N8" i="21" s="1"/>
  <c r="N62" i="21"/>
  <c r="C13" i="26" l="1"/>
  <c r="C62" i="27"/>
  <c r="C63" i="27" s="1"/>
  <c r="C65" i="27" s="1"/>
  <c r="F34" i="20" s="1"/>
  <c r="G34" i="20" s="1"/>
  <c r="H34" i="20" s="1"/>
  <c r="C14" i="26"/>
  <c r="C123" i="28"/>
  <c r="C124" i="28" s="1"/>
  <c r="C126" i="28" s="1"/>
  <c r="H41" i="20" s="1"/>
  <c r="Q62" i="24"/>
  <c r="Q63" i="24" s="1"/>
  <c r="Q65" i="24" s="1"/>
  <c r="F17" i="20" s="1"/>
  <c r="G17" i="20" s="1"/>
  <c r="H17" i="20" s="1"/>
  <c r="G62" i="24"/>
  <c r="G63" i="24" s="1"/>
  <c r="G65" i="24" s="1"/>
  <c r="F12" i="20" s="1"/>
  <c r="G12" i="20" s="1"/>
  <c r="H12" i="20" s="1"/>
  <c r="C122" i="27"/>
  <c r="C120" i="27"/>
  <c r="C121" i="27"/>
  <c r="E38" i="24"/>
  <c r="E39" i="24" s="1"/>
  <c r="D53" i="24" s="1"/>
  <c r="L8" i="24"/>
  <c r="M31" i="24" s="1"/>
  <c r="M43" i="24"/>
  <c r="L52" i="24" s="1"/>
  <c r="K62" i="24"/>
  <c r="K63" i="24" s="1"/>
  <c r="K65" i="24" s="1"/>
  <c r="F14" i="20" s="1"/>
  <c r="G14" i="20" s="1"/>
  <c r="H14" i="20" s="1"/>
  <c r="H8" i="24"/>
  <c r="I22" i="24" s="1"/>
  <c r="I43" i="24"/>
  <c r="H52" i="24" s="1"/>
  <c r="O62" i="24"/>
  <c r="O63" i="24" s="1"/>
  <c r="O65" i="24" s="1"/>
  <c r="F16" i="20" s="1"/>
  <c r="G16" i="20" s="1"/>
  <c r="H16" i="20" s="1"/>
  <c r="C34" i="23"/>
  <c r="D8" i="21"/>
  <c r="E28" i="21" s="1"/>
  <c r="C23" i="23"/>
  <c r="C25" i="23"/>
  <c r="C29" i="23"/>
  <c r="C27" i="23"/>
  <c r="C28" i="23"/>
  <c r="C17" i="23"/>
  <c r="C31" i="23"/>
  <c r="C30" i="23"/>
  <c r="C43" i="23"/>
  <c r="B52" i="23" s="1"/>
  <c r="C16" i="23"/>
  <c r="C21" i="23"/>
  <c r="C18" i="23"/>
  <c r="C35" i="23"/>
  <c r="C19" i="23"/>
  <c r="C20" i="23"/>
  <c r="C26" i="23"/>
  <c r="C22" i="23"/>
  <c r="C37" i="23"/>
  <c r="B9" i="24"/>
  <c r="C22" i="21"/>
  <c r="C28" i="21"/>
  <c r="C17" i="21"/>
  <c r="C31" i="21"/>
  <c r="C43" i="21"/>
  <c r="B52" i="21" s="1"/>
  <c r="C29" i="21"/>
  <c r="B8" i="22"/>
  <c r="C43" i="22"/>
  <c r="B53" i="22" s="1"/>
  <c r="M35" i="21"/>
  <c r="G43" i="21"/>
  <c r="F52" i="21" s="1"/>
  <c r="C16" i="21"/>
  <c r="C26" i="21"/>
  <c r="C20" i="21"/>
  <c r="C23" i="21"/>
  <c r="C30" i="21"/>
  <c r="C18" i="21"/>
  <c r="C25" i="21"/>
  <c r="C35" i="21"/>
  <c r="C37" i="21"/>
  <c r="C19" i="21"/>
  <c r="C27" i="21"/>
  <c r="C33" i="21"/>
  <c r="C21" i="21"/>
  <c r="J8" i="21"/>
  <c r="K23" i="21" s="1"/>
  <c r="O43" i="21"/>
  <c r="N52" i="21" s="1"/>
  <c r="M43" i="21"/>
  <c r="L52" i="21" s="1"/>
  <c r="I23" i="21"/>
  <c r="M30" i="21"/>
  <c r="M22" i="21"/>
  <c r="M19" i="21"/>
  <c r="M31" i="21"/>
  <c r="M34" i="21"/>
  <c r="M20" i="21"/>
  <c r="M37" i="21"/>
  <c r="M16" i="21"/>
  <c r="M28" i="21"/>
  <c r="I17" i="21"/>
  <c r="I26" i="21"/>
  <c r="I30" i="21"/>
  <c r="I22" i="21"/>
  <c r="I43" i="21"/>
  <c r="H52" i="21" s="1"/>
  <c r="I19" i="21"/>
  <c r="I18" i="21"/>
  <c r="I25" i="21"/>
  <c r="I28" i="21"/>
  <c r="I34" i="21"/>
  <c r="I20" i="21"/>
  <c r="I27" i="21"/>
  <c r="I31" i="21"/>
  <c r="I35" i="21"/>
  <c r="I37" i="21"/>
  <c r="I29" i="21"/>
  <c r="I16" i="21"/>
  <c r="I33" i="21"/>
  <c r="M17" i="21"/>
  <c r="M27" i="21"/>
  <c r="M33" i="21"/>
  <c r="M21" i="21"/>
  <c r="M29" i="21"/>
  <c r="M18" i="21"/>
  <c r="M25" i="21"/>
  <c r="M23" i="21"/>
  <c r="G31" i="21"/>
  <c r="G35" i="21"/>
  <c r="G28" i="21"/>
  <c r="G23" i="21"/>
  <c r="G37" i="21"/>
  <c r="G26" i="21"/>
  <c r="G21" i="21"/>
  <c r="G34" i="21"/>
  <c r="G30" i="21"/>
  <c r="G29" i="21"/>
  <c r="G20" i="21"/>
  <c r="G19" i="21"/>
  <c r="G27" i="21"/>
  <c r="G18" i="21"/>
  <c r="G33" i="21"/>
  <c r="G22" i="21"/>
  <c r="G16" i="21"/>
  <c r="G25" i="21"/>
  <c r="G17" i="21"/>
  <c r="O31" i="21"/>
  <c r="O35" i="21"/>
  <c r="O34" i="21"/>
  <c r="O28" i="21"/>
  <c r="O23" i="21"/>
  <c r="O37" i="21"/>
  <c r="O26" i="21"/>
  <c r="O21" i="21"/>
  <c r="O33" i="21"/>
  <c r="O30" i="21"/>
  <c r="O29" i="21"/>
  <c r="O20" i="21"/>
  <c r="O19" i="21"/>
  <c r="O27" i="21"/>
  <c r="O18" i="21"/>
  <c r="O22" i="21"/>
  <c r="O16" i="21"/>
  <c r="O17" i="21"/>
  <c r="O25" i="21"/>
  <c r="J52" i="21"/>
  <c r="D52" i="21"/>
  <c r="C18" i="26" l="1"/>
  <c r="C17" i="26"/>
  <c r="C16" i="26"/>
  <c r="I37" i="24"/>
  <c r="C123" i="27"/>
  <c r="C124" i="27" s="1"/>
  <c r="C126" i="27" s="1"/>
  <c r="H42" i="20" s="1"/>
  <c r="H43" i="20" s="1"/>
  <c r="M26" i="24"/>
  <c r="M22" i="24"/>
  <c r="M29" i="24"/>
  <c r="M23" i="24"/>
  <c r="M25" i="24"/>
  <c r="M37" i="24"/>
  <c r="M19" i="24"/>
  <c r="M16" i="24"/>
  <c r="M17" i="24"/>
  <c r="M20" i="24"/>
  <c r="M33" i="24"/>
  <c r="M27" i="24"/>
  <c r="M21" i="24"/>
  <c r="M35" i="24"/>
  <c r="M30" i="24"/>
  <c r="M34" i="24"/>
  <c r="M28" i="24"/>
  <c r="M18" i="24"/>
  <c r="I28" i="24"/>
  <c r="I21" i="24"/>
  <c r="I16" i="24"/>
  <c r="I20" i="24"/>
  <c r="I31" i="24"/>
  <c r="I25" i="24"/>
  <c r="I18" i="24"/>
  <c r="I33" i="24"/>
  <c r="I35" i="24"/>
  <c r="I30" i="24"/>
  <c r="I23" i="24"/>
  <c r="I17" i="24"/>
  <c r="I19" i="24"/>
  <c r="I34" i="24"/>
  <c r="I27" i="24"/>
  <c r="I26" i="24"/>
  <c r="I29" i="24"/>
  <c r="E57" i="24"/>
  <c r="E56" i="24"/>
  <c r="E20" i="21"/>
  <c r="E21" i="21"/>
  <c r="E17" i="21"/>
  <c r="E35" i="21"/>
  <c r="E27" i="21"/>
  <c r="E33" i="21"/>
  <c r="E26" i="21"/>
  <c r="E22" i="21"/>
  <c r="E34" i="21"/>
  <c r="E30" i="21"/>
  <c r="E23" i="21"/>
  <c r="E16" i="21"/>
  <c r="E29" i="21"/>
  <c r="E31" i="21"/>
  <c r="E25" i="21"/>
  <c r="E18" i="21"/>
  <c r="E19" i="21"/>
  <c r="E37" i="21"/>
  <c r="C38" i="23"/>
  <c r="C39" i="23" s="1"/>
  <c r="B53" i="23" s="1"/>
  <c r="C57" i="23" s="1"/>
  <c r="B8" i="24"/>
  <c r="C43" i="24"/>
  <c r="B52" i="24" s="1"/>
  <c r="K20" i="21"/>
  <c r="K34" i="21"/>
  <c r="K17" i="21"/>
  <c r="K28" i="21"/>
  <c r="K33" i="21"/>
  <c r="C37" i="22"/>
  <c r="C31" i="22"/>
  <c r="C29" i="22"/>
  <c r="C27" i="22"/>
  <c r="C35" i="22"/>
  <c r="C21" i="22"/>
  <c r="C30" i="22"/>
  <c r="C34" i="22"/>
  <c r="C25" i="22"/>
  <c r="C22" i="22"/>
  <c r="C26" i="22"/>
  <c r="C18" i="22"/>
  <c r="C17" i="22"/>
  <c r="C33" i="22"/>
  <c r="C20" i="22"/>
  <c r="C28" i="22"/>
  <c r="C23" i="22"/>
  <c r="C19" i="22"/>
  <c r="C16" i="22"/>
  <c r="C38" i="21"/>
  <c r="C39" i="21" s="1"/>
  <c r="B53" i="21" s="1"/>
  <c r="C56" i="21" s="1"/>
  <c r="K25" i="21"/>
  <c r="K29" i="21"/>
  <c r="K35" i="21"/>
  <c r="K16" i="21"/>
  <c r="K27" i="21"/>
  <c r="K30" i="21"/>
  <c r="K26" i="21"/>
  <c r="K31" i="21"/>
  <c r="K18" i="21"/>
  <c r="K21" i="21"/>
  <c r="K22" i="21"/>
  <c r="K19" i="21"/>
  <c r="K37" i="21"/>
  <c r="I38" i="21"/>
  <c r="I39" i="21" s="1"/>
  <c r="H53" i="21" s="1"/>
  <c r="I56" i="21" s="1"/>
  <c r="M38" i="21"/>
  <c r="M39" i="21" s="1"/>
  <c r="L53" i="21" s="1"/>
  <c r="M56" i="21" s="1"/>
  <c r="O38" i="21"/>
  <c r="O39" i="21" s="1"/>
  <c r="N53" i="21" s="1"/>
  <c r="O56" i="21" s="1"/>
  <c r="G38" i="21"/>
  <c r="G39" i="21" s="1"/>
  <c r="F53" i="21" s="1"/>
  <c r="G57" i="21" s="1"/>
  <c r="C19" i="26" l="1"/>
  <c r="C22" i="26" s="1"/>
  <c r="G35" i="20" s="1"/>
  <c r="H35" i="20" s="1"/>
  <c r="M38" i="24"/>
  <c r="M39" i="24" s="1"/>
  <c r="L53" i="24" s="1"/>
  <c r="M57" i="24" s="1"/>
  <c r="E59" i="24"/>
  <c r="I38" i="24"/>
  <c r="I39" i="24" s="1"/>
  <c r="H53" i="24" s="1"/>
  <c r="I56" i="24" s="1"/>
  <c r="E60" i="24"/>
  <c r="E61" i="24"/>
  <c r="E38" i="21"/>
  <c r="E39" i="21" s="1"/>
  <c r="D53" i="21" s="1"/>
  <c r="E57" i="21" s="1"/>
  <c r="C37" i="24"/>
  <c r="C35" i="24"/>
  <c r="C30" i="24"/>
  <c r="C26" i="24"/>
  <c r="C21" i="24"/>
  <c r="C17" i="24"/>
  <c r="C31" i="24"/>
  <c r="C27" i="24"/>
  <c r="C22" i="24"/>
  <c r="C18" i="24"/>
  <c r="C33" i="24"/>
  <c r="C28" i="24"/>
  <c r="C23" i="24"/>
  <c r="C19" i="24"/>
  <c r="C34" i="24"/>
  <c r="C25" i="24"/>
  <c r="C16" i="24"/>
  <c r="C29" i="24"/>
  <c r="C20" i="24"/>
  <c r="C56" i="23"/>
  <c r="C59" i="23" s="1"/>
  <c r="C38" i="22"/>
  <c r="C39" i="22" s="1"/>
  <c r="B54" i="22" s="1"/>
  <c r="K38" i="21"/>
  <c r="K39" i="21" s="1"/>
  <c r="J53" i="21" s="1"/>
  <c r="K56" i="21" s="1"/>
  <c r="I57" i="21"/>
  <c r="I60" i="21" s="1"/>
  <c r="M57" i="21"/>
  <c r="M61" i="21" s="1"/>
  <c r="G56" i="21"/>
  <c r="G59" i="21" s="1"/>
  <c r="C57" i="21"/>
  <c r="C59" i="21" s="1"/>
  <c r="O57" i="21"/>
  <c r="O61" i="21" s="1"/>
  <c r="M56" i="24" l="1"/>
  <c r="M61" i="24" s="1"/>
  <c r="I57" i="24"/>
  <c r="I60" i="24" s="1"/>
  <c r="E56" i="21"/>
  <c r="E59" i="21" s="1"/>
  <c r="E62" i="24"/>
  <c r="E63" i="24" s="1"/>
  <c r="E65" i="24" s="1"/>
  <c r="F11" i="20" s="1"/>
  <c r="G11" i="20" s="1"/>
  <c r="H11" i="20" s="1"/>
  <c r="C38" i="24"/>
  <c r="C39" i="24" s="1"/>
  <c r="B53" i="24" s="1"/>
  <c r="C60" i="23"/>
  <c r="C61" i="23"/>
  <c r="C58" i="22"/>
  <c r="C57" i="22"/>
  <c r="K57" i="21"/>
  <c r="K59" i="21" s="1"/>
  <c r="M60" i="21"/>
  <c r="M59" i="21"/>
  <c r="I59" i="21"/>
  <c r="I61" i="21"/>
  <c r="G60" i="21"/>
  <c r="G61" i="21"/>
  <c r="O59" i="21"/>
  <c r="C61" i="21"/>
  <c r="C60" i="21"/>
  <c r="O60" i="21"/>
  <c r="M60" i="24" l="1"/>
  <c r="M59" i="24"/>
  <c r="I59" i="24"/>
  <c r="I61" i="24"/>
  <c r="E61" i="21"/>
  <c r="E60" i="21"/>
  <c r="K60" i="21"/>
  <c r="K61" i="21"/>
  <c r="C62" i="23"/>
  <c r="C63" i="23" s="1"/>
  <c r="C65" i="23" s="1"/>
  <c r="F33" i="20" s="1"/>
  <c r="G33" i="20" s="1"/>
  <c r="H33" i="20" s="1"/>
  <c r="C57" i="24"/>
  <c r="C56" i="24"/>
  <c r="C60" i="22"/>
  <c r="C62" i="22"/>
  <c r="C61" i="22"/>
  <c r="M62" i="21"/>
  <c r="M63" i="21" s="1"/>
  <c r="M65" i="21" s="1"/>
  <c r="F8" i="20" s="1"/>
  <c r="G8" i="20" s="1"/>
  <c r="H8" i="20" s="1"/>
  <c r="I62" i="21"/>
  <c r="I63" i="21" s="1"/>
  <c r="I65" i="21" s="1"/>
  <c r="F6" i="20" s="1"/>
  <c r="C62" i="21"/>
  <c r="C63" i="21" s="1"/>
  <c r="C65" i="21" s="1"/>
  <c r="F3" i="20" s="1"/>
  <c r="G62" i="21"/>
  <c r="G63" i="21" s="1"/>
  <c r="G65" i="21" s="1"/>
  <c r="F5" i="20" s="1"/>
  <c r="O62" i="21"/>
  <c r="O63" i="21" s="1"/>
  <c r="O65" i="21" s="1"/>
  <c r="F9" i="20" s="1"/>
  <c r="G9" i="20" s="1"/>
  <c r="H9" i="20" s="1"/>
  <c r="M62" i="24" l="1"/>
  <c r="M63" i="24" s="1"/>
  <c r="M65" i="24" s="1"/>
  <c r="F15" i="20" s="1"/>
  <c r="G15" i="20" s="1"/>
  <c r="H15" i="20" s="1"/>
  <c r="I62" i="24"/>
  <c r="I63" i="24" s="1"/>
  <c r="I65" i="24" s="1"/>
  <c r="F13" i="20" s="1"/>
  <c r="G13" i="20" s="1"/>
  <c r="H13" i="20" s="1"/>
  <c r="E62" i="21"/>
  <c r="E63" i="21" s="1"/>
  <c r="E65" i="21" s="1"/>
  <c r="F4" i="20" s="1"/>
  <c r="G4" i="20" s="1"/>
  <c r="H4" i="20" s="1"/>
  <c r="K62" i="21"/>
  <c r="K63" i="21" s="1"/>
  <c r="K65" i="21" s="1"/>
  <c r="F7" i="20" s="1"/>
  <c r="G7" i="20" s="1"/>
  <c r="H7" i="20" s="1"/>
  <c r="C61" i="24"/>
  <c r="C59" i="24"/>
  <c r="C60" i="24"/>
  <c r="C63" i="22"/>
  <c r="C64" i="22" s="1"/>
  <c r="C66" i="22" s="1"/>
  <c r="F32" i="20" s="1"/>
  <c r="G32" i="20" s="1"/>
  <c r="H32" i="20" s="1"/>
  <c r="G5" i="20"/>
  <c r="H5" i="20" s="1"/>
  <c r="G6" i="20"/>
  <c r="H6" i="20" s="1"/>
  <c r="G3" i="20"/>
  <c r="C62" i="24" l="1"/>
  <c r="C63" i="24" s="1"/>
  <c r="C65" i="24" s="1"/>
  <c r="F10" i="20" s="1"/>
  <c r="G10" i="20" s="1"/>
  <c r="H10" i="20" s="1"/>
  <c r="H3" i="20"/>
  <c r="H36" i="20" l="1"/>
  <c r="H45" i="20" s="1"/>
  <c r="G36" i="2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Gilmar Macena Pereira</author>
    <author>Mário Antônio de Barros Filho</author>
  </authors>
  <commentList>
    <comment ref="A30" authorId="0" shapeId="0" xr:uid="{00000000-0006-0000-0100-000001000000}">
      <text>
        <r>
          <rPr>
            <b/>
            <sz val="12"/>
            <color indexed="81"/>
            <rFont val="Segoe UI"/>
            <family val="2"/>
          </rPr>
          <t>Raciocínio: 1,07% durante 24 meses é o mesmo que 1,94% nos primeiros 12 meses (10% de 1,94) nos 12 meses subsequentes
Base de Cálculo: 1,94% + 0,194%)/2 = 1,07%</t>
        </r>
      </text>
    </comment>
    <comment ref="A44" authorId="1" shapeId="0" xr:uid="{B00E49BE-9EB5-4092-B22A-46F3D33119E7}">
      <text>
        <r>
          <rPr>
            <b/>
            <sz val="9"/>
            <color indexed="81"/>
            <rFont val="Segoe UI"/>
            <charset val="1"/>
          </rPr>
          <t>Cláusula 12ª da CCT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A47" authorId="1" shapeId="0" xr:uid="{B5AB55F3-9AB4-4182-B6F0-9FE0F3DC082B}">
      <text>
        <r>
          <rPr>
            <b/>
            <sz val="9"/>
            <color indexed="81"/>
            <rFont val="Segoe UI"/>
            <charset val="1"/>
          </rPr>
          <t>Cláusula 15ª da CCT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A48" authorId="1" shapeId="0" xr:uid="{EE01CC78-97EB-424F-892D-7EFA86A0BF86}">
      <text>
        <r>
          <rPr>
            <b/>
            <sz val="9"/>
            <color indexed="81"/>
            <rFont val="Segoe UI"/>
            <charset val="1"/>
          </rPr>
          <t>Cláusula 14ª CCT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Gilmar Macena Pereira</author>
    <author>Mário Antônio de Barros Filho</author>
  </authors>
  <commentList>
    <comment ref="A30" authorId="0" shapeId="0" xr:uid="{00000000-0006-0000-0200-000001000000}">
      <text>
        <r>
          <rPr>
            <b/>
            <sz val="12"/>
            <color indexed="81"/>
            <rFont val="Segoe UI"/>
            <family val="2"/>
          </rPr>
          <t>Raciocínio: 1,07% durante 24 meses é o mesmo que 1,94% nos primeiros 12 meses (10% de 1,94) nos 12 meses subsequentes
Base de Cálculo: 1,94% + 0,194%)/2 = 1,07%</t>
        </r>
      </text>
    </comment>
    <comment ref="A46" authorId="1" shapeId="0" xr:uid="{4DFCD7AA-541C-44C0-80F9-BF9293AEB0ED}">
      <text>
        <r>
          <rPr>
            <b/>
            <sz val="9"/>
            <color indexed="81"/>
            <rFont val="Segoe UI"/>
            <family val="2"/>
          </rPr>
          <t>Claúsula 26ª CCT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Gilmar Macena Pereira</author>
    <author>Mário Antônio de Barros Filho</author>
  </authors>
  <commentList>
    <comment ref="A30" authorId="0" shapeId="0" xr:uid="{00000000-0006-0000-0300-000001000000}">
      <text>
        <r>
          <rPr>
            <b/>
            <sz val="12"/>
            <color indexed="81"/>
            <rFont val="Segoe UI"/>
            <family val="2"/>
          </rPr>
          <t>Raciocínio: 1,07% durante 24 meses é o mesmo que 1,94% nos primeiros 12 meses (10% de 1,94) nos 12 meses subsequentes
Base de Cálculo: 1,94% + 0,194%)/2 = 1,07%</t>
        </r>
      </text>
    </comment>
    <comment ref="A47" authorId="1" shapeId="0" xr:uid="{D1CED2A1-BF28-424F-8594-EFE178AE319F}">
      <text>
        <r>
          <rPr>
            <b/>
            <sz val="9"/>
            <color indexed="81"/>
            <rFont val="Segoe UI"/>
            <family val="2"/>
          </rPr>
          <t>Cláusula 14ª da CCT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Gilmar Macena Pereira</author>
    <author>Mário Antônio de Barros Filho</author>
  </authors>
  <commentList>
    <comment ref="A30" authorId="0" shapeId="0" xr:uid="{00000000-0006-0000-0400-000001000000}">
      <text>
        <r>
          <rPr>
            <b/>
            <sz val="12"/>
            <color indexed="81"/>
            <rFont val="Segoe UI"/>
            <family val="2"/>
          </rPr>
          <t>Raciocínio: 1,07% durante 24 meses é o mesmo que 1,94% nos primeiros 12 meses (10% de 1,94) nos 12 meses subsequentes
Base de Cálculo: 1,94% + 0,194%)/2 = 1,07%</t>
        </r>
      </text>
    </comment>
    <comment ref="A44" authorId="1" shapeId="0" xr:uid="{75FF2205-68D3-48F6-B165-D4A97DE7333B}">
      <text>
        <r>
          <rPr>
            <b/>
            <sz val="9"/>
            <color indexed="81"/>
            <rFont val="Segoe UI"/>
            <family val="2"/>
          </rPr>
          <t>Cláusula 14ª da CCT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Gilmar Macena Pereira</author>
    <author>Mário Antônio de Barros Filho</author>
  </authors>
  <commentList>
    <comment ref="A30" authorId="0" shapeId="0" xr:uid="{00000000-0006-0000-0500-000001000000}">
      <text>
        <r>
          <rPr>
            <b/>
            <sz val="12"/>
            <color indexed="81"/>
            <rFont val="Segoe UI"/>
            <family val="2"/>
          </rPr>
          <t>Raciocínio: 1,07% durante 24 meses é o mesmo que 1,94% nos primeiros 12 meses (10% de 1,94) nos 12 meses subsequentes
Base de Cálculo: 1,94% + 0,194%)/2 = 1,07%</t>
        </r>
      </text>
    </comment>
    <comment ref="A47" authorId="1" shapeId="0" xr:uid="{49C697B4-A7F4-4270-86A1-DD3B42AECA8A}">
      <text>
        <r>
          <rPr>
            <b/>
            <sz val="9"/>
            <color indexed="81"/>
            <rFont val="Segoe UI"/>
            <family val="2"/>
          </rPr>
          <t xml:space="preserve">Cláusula 15ª da CCT 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Gilmar Macena Pereira</author>
    <author>Usuário</author>
  </authors>
  <commentList>
    <comment ref="A30" authorId="0" shapeId="0" xr:uid="{00000000-0006-0000-0600-000001000000}">
      <text>
        <r>
          <rPr>
            <b/>
            <sz val="12"/>
            <color indexed="81"/>
            <rFont val="Segoe UI"/>
            <family val="2"/>
          </rPr>
          <t>Raciocínio: 1,07% durante 24 meses é o mesmo que 1,94% nos primeiros 12 meses (10% de 1,94) nos 12 meses subsequentes
Base de Cálculo: 1,94% + 0,194%)/2 = 1,07%</t>
        </r>
      </text>
    </comment>
    <comment ref="B60" authorId="1" shapeId="0" xr:uid="{00000000-0006-0000-0600-000002000000}">
      <text>
        <r>
          <rPr>
            <b/>
            <sz val="9"/>
            <color indexed="81"/>
            <rFont val="Segoe UI"/>
            <family val="2"/>
          </rPr>
          <t>Cf. SEI 5940-35.2020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Gilmar Macena Pereira</author>
  </authors>
  <commentList>
    <comment ref="A30" authorId="0" shapeId="0" xr:uid="{00000000-0006-0000-0700-000001000000}">
      <text>
        <r>
          <rPr>
            <b/>
            <sz val="12"/>
            <color indexed="81"/>
            <rFont val="Segoe UI"/>
            <family val="2"/>
          </rPr>
          <t>Raciocínio: 1,07% durante 24 meses é o mesmo que 1,94% nos primeiros 12 meses (10% de 1,94) nos 12 meses subsequentes
Base de Cálculo: 1,94% + 0,194%)/2 = 1,07%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Gilmar Macena Pereira</author>
    <author>Usuário</author>
  </authors>
  <commentList>
    <comment ref="A30" authorId="0" shapeId="0" xr:uid="{00000000-0006-0000-0800-000001000000}">
      <text>
        <r>
          <rPr>
            <b/>
            <sz val="12"/>
            <color indexed="81"/>
            <rFont val="Segoe UI"/>
            <family val="2"/>
          </rPr>
          <t>Raciocínio: 1,07% durante 24 meses é o mesmo que 1,94% nos primeiros 12 meses (10% de 1,94) nos 12 meses subsequentes
Base de Cálculo: 1,94% + 0,194%)/2 = 1,07%</t>
        </r>
      </text>
    </comment>
    <comment ref="B59" authorId="1" shapeId="0" xr:uid="{00000000-0006-0000-0800-000002000000}">
      <text>
        <r>
          <rPr>
            <b/>
            <sz val="9"/>
            <color indexed="81"/>
            <rFont val="Segoe UI"/>
            <family val="2"/>
          </rPr>
          <t xml:space="preserve">Cf. SEI 13565-23.2020
</t>
        </r>
      </text>
    </comment>
  </commentList>
</comments>
</file>

<file path=xl/sharedStrings.xml><?xml version="1.0" encoding="utf-8"?>
<sst xmlns="http://schemas.openxmlformats.org/spreadsheetml/2006/main" count="1596" uniqueCount="264">
  <si>
    <t>Região F</t>
  </si>
  <si>
    <t>Planilha</t>
  </si>
  <si>
    <t>CCT</t>
  </si>
  <si>
    <t>Município</t>
  </si>
  <si>
    <t>Horas
Semanais</t>
  </si>
  <si>
    <t>Qtde.
Funcionários</t>
  </si>
  <si>
    <t>Valor Unitário
Mensal</t>
  </si>
  <si>
    <t>Valor Total
mensal</t>
  </si>
  <si>
    <t>Valor Total 
24 meses</t>
  </si>
  <si>
    <t>F-I</t>
  </si>
  <si>
    <t>F-II</t>
  </si>
  <si>
    <t>F-III</t>
  </si>
  <si>
    <t>F-IV</t>
  </si>
  <si>
    <t>F-V</t>
  </si>
  <si>
    <t>F-VI</t>
  </si>
  <si>
    <t>F-VII</t>
  </si>
  <si>
    <t>F-VIII</t>
  </si>
  <si>
    <t>F-IX</t>
  </si>
  <si>
    <t>Equipamentos</t>
  </si>
  <si>
    <t>Total</t>
  </si>
  <si>
    <t>Jornada Extraordinária</t>
  </si>
  <si>
    <t>Total das HE</t>
  </si>
  <si>
    <t>Valor total do Contrato</t>
  </si>
  <si>
    <t>Informamos que a empresa assume total responsabilidade com relação aos percentuais de "despesas administrativas e lucro".</t>
  </si>
  <si>
    <t>RECEITA BRUTA NOS ÚLTIMOS 12 MESES = R$ 816.607,51 (OITOCENTOS E DEZESSEIS MIL, SEISCENTOS E SETE REAIS E CINQUENTA E UM CENTAVOS)</t>
  </si>
  <si>
    <t>DADOS DA PROPONENTE:</t>
  </si>
  <si>
    <t>Razão Social:</t>
  </si>
  <si>
    <t>3A LOCAÇÃO E MÃO DE OBRA EIRELI</t>
  </si>
  <si>
    <t>DESCRIÇÃO DETALHADA DOS SERVIÇOS</t>
  </si>
  <si>
    <t>CNPJ nº:</t>
  </si>
  <si>
    <t>08.512.981/0001-68</t>
  </si>
  <si>
    <t>CONCORDAMOS COM AS EXIGENCIAS ESTIPULADAS NO PROJETO BASICO DESTE EDITAL PARA A PRESTAÇÃO DOS SERVIÇOS.</t>
  </si>
  <si>
    <t>Endereço:</t>
  </si>
  <si>
    <t>RUA DA CONCEIÇÃO, Nº77/101, B. CONCEIÇÃO</t>
  </si>
  <si>
    <t>Cidade:</t>
  </si>
  <si>
    <t>VIÇOSA - MG- CEP 36.572-200</t>
  </si>
  <si>
    <t>Telefax:</t>
  </si>
  <si>
    <t>31 3892-5479</t>
  </si>
  <si>
    <t>Email:</t>
  </si>
  <si>
    <t>lauro.grupo3a@gmail.com</t>
  </si>
  <si>
    <t>Celular - Lauro Emanuel</t>
  </si>
  <si>
    <t>31 99995-9814</t>
  </si>
  <si>
    <t>LOCAL DE PRESTAÇÃO DOS SERVIÇOS</t>
  </si>
  <si>
    <t>Conforme Anexo II do Termo de Referência do PE 57/2021</t>
  </si>
  <si>
    <t>Atividade Econômica Preponderante da Empresa</t>
  </si>
  <si>
    <t>Viçosa, 4 de novembro de 2021</t>
  </si>
  <si>
    <t>81.11-7-00 - Serviços combinados para apoio a edifícios, exceto condomínios prediais</t>
  </si>
  <si>
    <t>Atividades Econômicas Secundárias da Empresa</t>
  </si>
  <si>
    <t>Validade da Proposta 90 (noventa) dias.</t>
  </si>
  <si>
    <t>81.29-0-00 - Atividades de limpeza não especificadas anteriormente</t>
  </si>
  <si>
    <t>81.21-4-00 - Limpeza em prédios e em domicílios</t>
  </si>
  <si>
    <t>CONTA BANCÁRIA</t>
  </si>
  <si>
    <t>BANCO:</t>
  </si>
  <si>
    <t>BRADESCO</t>
  </si>
  <si>
    <t>AGÊNCIA:</t>
  </si>
  <si>
    <t>0986-5</t>
  </si>
  <si>
    <t>C. CORRENTE:</t>
  </si>
  <si>
    <t>37.188-2</t>
  </si>
  <si>
    <t>PRAÇA:</t>
  </si>
  <si>
    <t>Viçosa-MG</t>
  </si>
  <si>
    <t>DANIEL MONTEIRO SALES - DIRETOR</t>
  </si>
  <si>
    <t>Salário integral</t>
  </si>
  <si>
    <t>Categoria profissional</t>
  </si>
  <si>
    <t>Faxineira</t>
  </si>
  <si>
    <t>Caratinga + Insalubridade</t>
  </si>
  <si>
    <t>Coronel Fabriciano</t>
  </si>
  <si>
    <t>Inhapim</t>
  </si>
  <si>
    <t>Timóteo</t>
  </si>
  <si>
    <t>Açucena</t>
  </si>
  <si>
    <t>Guanhães</t>
  </si>
  <si>
    <t>Tarumirim</t>
  </si>
  <si>
    <t>Carga Horária Semanal (2ªa 6ª)</t>
  </si>
  <si>
    <t>MONTANTE "A"</t>
  </si>
  <si>
    <t>DISCRIMINAÇÃO</t>
  </si>
  <si>
    <t>Valor</t>
  </si>
  <si>
    <t>1. Remuneração (=1.1 + 1.2+ 1.3+1.4)</t>
  </si>
  <si>
    <t>1.1. Salário</t>
  </si>
  <si>
    <r>
      <t xml:space="preserve">1.2 Adicional de insalubridade: para limpeza de 
banheiros públicos e coletivos no percentual de 
</t>
    </r>
    <r>
      <rPr>
        <b/>
        <sz val="10"/>
        <color rgb="FFFF0000"/>
        <rFont val="Tahoma"/>
        <family val="2"/>
      </rPr>
      <t>40% sobre o salário mínino - Cláusula Décima Primeira</t>
    </r>
    <r>
      <rPr>
        <sz val="10"/>
        <rFont val="Tahoma"/>
        <family val="2"/>
      </rPr>
      <t>;</t>
    </r>
  </si>
  <si>
    <t>1.3 - Adicional (outros)</t>
  </si>
  <si>
    <t>1.4 - Adicional (outros)</t>
  </si>
  <si>
    <t>2. Encargos Sociais incidentes 
sobre o valor do salário</t>
  </si>
  <si>
    <t>2.1. Grupo “A”</t>
  </si>
  <si>
    <t>Percentual</t>
  </si>
  <si>
    <t xml:space="preserve">a. INSS </t>
  </si>
  <si>
    <t>b. SESI/SESC</t>
  </si>
  <si>
    <t>c. SENAI/SENAC</t>
  </si>
  <si>
    <t>d. INCRA</t>
  </si>
  <si>
    <t>e. Salário-Educação</t>
  </si>
  <si>
    <t>f. FGTS</t>
  </si>
  <si>
    <t>g. RAT Ajustado</t>
  </si>
  <si>
    <t>h. SEBRAE</t>
  </si>
  <si>
    <t>2.2. Grupo “B”</t>
  </si>
  <si>
    <t>a. Férias e abono de férias (de 11,11 a 11,91)</t>
  </si>
  <si>
    <t>b. Auxílio-Doença</t>
  </si>
  <si>
    <t>c. Licença maternidade/paternidade</t>
  </si>
  <si>
    <t>d. Faltas legais</t>
  </si>
  <si>
    <t>e. Acidentes de trabalho</t>
  </si>
  <si>
    <t>f. Aviso prévio</t>
  </si>
  <si>
    <t>g. 13º. Salário (de 8,33 a 8,93)</t>
  </si>
  <si>
    <t>2.3. Grupo “C”</t>
  </si>
  <si>
    <t>a. Aviso prévio indenizado</t>
  </si>
  <si>
    <t>b. Indenização adicional</t>
  </si>
  <si>
    <t>c. Indenização (rescisões sem justa causa) - de 3,44</t>
  </si>
  <si>
    <t>2.4. Grupo “D”</t>
  </si>
  <si>
    <t>a. Incidência dos encargos do Grupo “A”
 sobre os itens do Grupo “B”</t>
  </si>
  <si>
    <t>VALOR TOTAL DOS ENCARGOS SOCIAIS</t>
  </si>
  <si>
    <t>VALOR GLOBAL DA MÃO-DE-OBRA</t>
  </si>
  <si>
    <t>MONTANTE "B"</t>
  </si>
  <si>
    <t>Itens</t>
  </si>
  <si>
    <t>Unitário</t>
  </si>
  <si>
    <t>1. Vale-Transporte: {[(valor do vale x 22 dias 
(segunda a sexta)]  x 2 vales]-[6% do salário básico]}</t>
  </si>
  <si>
    <t>Não cotado ou não existe</t>
  </si>
  <si>
    <t>2. Auxílio Alimentação - Vale alimentação  
(JORNADA = ou &gt; 190H ou 12x36) 22 dias x 
valor do vale com desconto de 20%</t>
  </si>
  <si>
    <t>Não aplica</t>
  </si>
  <si>
    <t>3. Auxílio Alimentação - Vale alimentação  (Valor Mensal único)</t>
  </si>
  <si>
    <t>Não se aplica</t>
  </si>
  <si>
    <t>4. PQM</t>
  </si>
  <si>
    <t>6. Seguro de vida em grupo</t>
  </si>
  <si>
    <t>7. Uniformes</t>
  </si>
  <si>
    <t>9. Outros (especificar)</t>
  </si>
  <si>
    <t>10. Outros (especificar)</t>
  </si>
  <si>
    <t>11. Outros (especificar)</t>
  </si>
  <si>
    <t>TOTAL DO MONTANTE “B”</t>
  </si>
  <si>
    <t>SOMA "A" + "B"</t>
  </si>
  <si>
    <t>MONTANTE "C"</t>
  </si>
  <si>
    <t>1. Despesas administrativas/operacionais</t>
  </si>
  <si>
    <t>2. Lucro</t>
  </si>
  <si>
    <t>3. Tributos indiretos</t>
  </si>
  <si>
    <t>3.1. ISSQN sobre faturamento</t>
  </si>
  <si>
    <t>3.2. COFINS sobre faturamento</t>
  </si>
  <si>
    <t>3.3. PIS sobre faturamento</t>
  </si>
  <si>
    <t>Soma dos Tributos indiretos</t>
  </si>
  <si>
    <t>Taxa Global de Administração (1+2+3)</t>
  </si>
  <si>
    <t>VALORES UNITÁRIOS</t>
  </si>
  <si>
    <t>_________________________________________</t>
  </si>
  <si>
    <t>_______________</t>
  </si>
  <si>
    <t>______</t>
  </si>
  <si>
    <t>__</t>
  </si>
  <si>
    <t>MG000692/2021</t>
  </si>
  <si>
    <t>Capelinha</t>
  </si>
  <si>
    <t>Itambacuri</t>
  </si>
  <si>
    <t>Jequitinhonha</t>
  </si>
  <si>
    <t>Nanuque</t>
  </si>
  <si>
    <t>Águas Formosas</t>
  </si>
  <si>
    <t>Malacacheta</t>
  </si>
  <si>
    <t>Novo Cruzeiro</t>
  </si>
  <si>
    <t>Pedra Azul</t>
  </si>
  <si>
    <t>1.2 Adicional de insalubridade: para limpeza de 
banheiros públicos e coletivos no percentual de 
40% sobre o salário mínino;</t>
  </si>
  <si>
    <t>Barão de Cocais</t>
  </si>
  <si>
    <t>Santa Bárbara</t>
  </si>
  <si>
    <t>Alvinópolis</t>
  </si>
  <si>
    <t>São Domingos do Prata</t>
  </si>
  <si>
    <t>Betim</t>
  </si>
  <si>
    <t>Brumadinho</t>
  </si>
  <si>
    <t>Ibirité</t>
  </si>
  <si>
    <t>Mateus Leme</t>
  </si>
  <si>
    <t>Matozinhos</t>
  </si>
  <si>
    <t>Nova Lima</t>
  </si>
  <si>
    <t>Sabará</t>
  </si>
  <si>
    <t>Ribeirão das Neves</t>
  </si>
  <si>
    <t>Santa Luzia</t>
  </si>
  <si>
    <r>
      <t xml:space="preserve">1. Vale-Transporte: {[(valor do vale x 22 dias 
(segunda a sexta)]  x 2 vales]-[6% do salário básico]}
</t>
    </r>
    <r>
      <rPr>
        <b/>
        <sz val="10"/>
        <rFont val="Tahoma"/>
        <family val="2"/>
      </rPr>
      <t>Obs! Somente Contagem 3 Vales</t>
    </r>
  </si>
  <si>
    <t>5. Programa de assistência familiar/PAF</t>
  </si>
  <si>
    <t>Hora Extra</t>
  </si>
  <si>
    <t>1. Remuneração (=1.4+1.5)</t>
  </si>
  <si>
    <t>1.1. Salário Integral</t>
  </si>
  <si>
    <t>Quantidade</t>
  </si>
  <si>
    <t>Valor unitário</t>
  </si>
  <si>
    <t>1.4. Horas-extras 50%</t>
  </si>
  <si>
    <t>1.5. Horas extras 100%</t>
  </si>
  <si>
    <t>c. Indenização (rescisões sem justa 
causa) - de 3,44</t>
  </si>
  <si>
    <t>a. Incidência dos encargos do Grupo “A” 
sobre os itens do Grupo “B”</t>
  </si>
  <si>
    <t>Qte Vales</t>
  </si>
  <si>
    <t>Valor total</t>
  </si>
  <si>
    <t>Governador Valadares</t>
  </si>
  <si>
    <t>1. Vale-Transporte: 43 dias (19 sábados e 24 domingos ou feriados) x 2 vales x 1 funcionário x valor do vale</t>
  </si>
  <si>
    <t>2 . Alimentação: 6 meses x 1 vale x 26 dias por mês x 1 funcionário x valor do vale</t>
  </si>
  <si>
    <t>Ipatinga</t>
  </si>
  <si>
    <t>Não Aplica</t>
  </si>
  <si>
    <t>João Monlevade</t>
  </si>
  <si>
    <t>Teófilo Otoni</t>
  </si>
  <si>
    <t>1. Vale-Transporte: 31 dias (13 sábados e 18 domingos ou feriados) x 2 vales x 1 funcionário x valor do vale</t>
  </si>
  <si>
    <t>2 . Alimentação: 31 dias (13 sábados e 18 domingos ou feriados) x 1 vale x 1 funcionário x valor do vale</t>
  </si>
  <si>
    <r>
      <t xml:space="preserve"> PLANILHA ORÇAMENTÁRIA - </t>
    </r>
    <r>
      <rPr>
        <b/>
        <sz val="9"/>
        <rFont val="Tahoma"/>
        <family val="2"/>
      </rPr>
      <t>EQUIPAMENTOS - REGIÃO</t>
    </r>
  </si>
  <si>
    <t>EQUIPAMENTOS/SERVIÇOS GERAIS</t>
  </si>
  <si>
    <t>QUANTIDADE TOTAL</t>
  </si>
  <si>
    <r>
      <t xml:space="preserve">VALOR UNITÁRIO </t>
    </r>
    <r>
      <rPr>
        <b/>
        <sz val="8"/>
        <rFont val="Arial"/>
        <family val="2"/>
      </rPr>
      <t>MENSAL</t>
    </r>
    <r>
      <rPr>
        <sz val="8"/>
        <rFont val="Arial"/>
        <family val="2"/>
      </rPr>
      <t xml:space="preserve">, COBRADO </t>
    </r>
    <r>
      <rPr>
        <b/>
        <sz val="8"/>
        <rFont val="Arial"/>
        <family val="2"/>
      </rPr>
      <t xml:space="preserve">A TÍTULO DE DEPRECIAÇÃO </t>
    </r>
    <r>
      <rPr>
        <sz val="8"/>
        <rFont val="Arial"/>
        <family val="2"/>
      </rPr>
      <t>DO EQUIPAMENTO</t>
    </r>
  </si>
  <si>
    <t>VALOR TOTAL</t>
  </si>
  <si>
    <t>Placa de plástico, indicativa de "Piso Escorregadio"</t>
  </si>
  <si>
    <t>Placa de plástico, indicativa de "banheiro em manutenção"</t>
  </si>
  <si>
    <t>Mangueira de borracha, 30 m</t>
  </si>
  <si>
    <t>Mangueira de borracha, 50 m</t>
  </si>
  <si>
    <t>Enceradeira doméstica ou industrial</t>
  </si>
  <si>
    <t>3.1. ISS sobre faturamento</t>
  </si>
  <si>
    <t>3.3. COFINS sobre faturamento</t>
  </si>
  <si>
    <t>3.4. PIS sobre faturamento</t>
  </si>
  <si>
    <t>Total Mensal</t>
  </si>
  <si>
    <r>
      <t xml:space="preserve">Obs.: Para fins de licitação será adotada, </t>
    </r>
    <r>
      <rPr>
        <b/>
        <sz val="10"/>
        <rFont val="Tahoma"/>
        <family val="2"/>
      </rPr>
      <t>exclusivamente nesta planilha de equipamentos</t>
    </r>
    <r>
      <rPr>
        <sz val="10"/>
        <rFont val="Tahoma"/>
        <family val="2"/>
      </rPr>
      <t xml:space="preserve">, a </t>
    </r>
    <r>
      <rPr>
        <b/>
        <sz val="10"/>
        <rFont val="Tahoma"/>
        <family val="2"/>
      </rPr>
      <t xml:space="preserve">MÉDIA </t>
    </r>
    <r>
      <rPr>
        <sz val="10"/>
        <rFont val="Tahoma"/>
        <family val="2"/>
      </rPr>
      <t xml:space="preserve">das alíquota do ISS utilizada pelos municípios desta região.
Durante a execução do contrato será adotada a alíquota referente ao município onde for prestado o serviço, conforme a legislação vigente. </t>
    </r>
  </si>
  <si>
    <t>Média Geral dos ISS</t>
  </si>
  <si>
    <t>FAXINEIRA - UNIFORMES/EPI/CRACHÁ</t>
  </si>
  <si>
    <t>TIPO</t>
  </si>
  <si>
    <t>QUANTIDADE ANUAL</t>
  </si>
  <si>
    <t>VALOR UNITÁRIO</t>
  </si>
  <si>
    <t>VALOR TOTAL ANUAL</t>
  </si>
  <si>
    <t>Calças</t>
  </si>
  <si>
    <t>Blusas</t>
  </si>
  <si>
    <t>Par de sapato</t>
  </si>
  <si>
    <t>Crachá</t>
  </si>
  <si>
    <t>EPI</t>
  </si>
  <si>
    <t>VALOR TOTAL MENSAL</t>
  </si>
  <si>
    <t>MG000493/2025</t>
  </si>
  <si>
    <r>
      <t xml:space="preserve">5. Programa de assistência familiar/PAF </t>
    </r>
    <r>
      <rPr>
        <b/>
        <sz val="10"/>
        <rFont val="Tahoma"/>
        <family val="2"/>
      </rPr>
      <t>(</t>
    </r>
    <r>
      <rPr>
        <b/>
        <sz val="11"/>
        <color indexed="8"/>
        <rFont val="Calibri"/>
        <family val="2"/>
      </rPr>
      <t>Apenas nos municípios de Caratinga, Coronel Fabriciano, Inhapim  e Timótel R$ 51,86</t>
    </r>
    <r>
      <rPr>
        <b/>
        <sz val="10"/>
        <rFont val="Tahoma"/>
        <family val="2"/>
      </rPr>
      <t>).</t>
    </r>
  </si>
  <si>
    <t>8. Materiais e Insumos</t>
  </si>
  <si>
    <t>TRIBUNAL REGIONAL ELEITORAL DE MINAS GERAIS</t>
  </si>
  <si>
    <t>SECRETARIA DE GESTÃO ADMINISTRATIVA</t>
  </si>
  <si>
    <t>RELAÇÃO DE MATERIAIS, CONSUMO E PREÇO MÉDIO POR REGIÃO</t>
  </si>
  <si>
    <t>REGIÃO F</t>
  </si>
  <si>
    <t>QUANTIDADE DE CARTÓRIOS ELEITORAIS</t>
  </si>
  <si>
    <t>ITENS</t>
  </si>
  <si>
    <t>preço</t>
  </si>
  <si>
    <t>consumo médio não eleitoral</t>
  </si>
  <si>
    <t>consumo médio eleitoral</t>
  </si>
  <si>
    <t>preço médio não eleitoral</t>
  </si>
  <si>
    <t>preço médio eleitoral</t>
  </si>
  <si>
    <t>valor médio 60 meses</t>
  </si>
  <si>
    <t xml:space="preserve">DESINFETANTE DE CITRONELA/EUCALIPTO - FRASCO COM 02 LITROS </t>
  </si>
  <si>
    <t>DESINFETANTE FLORAL/LAVANDA - FRASCO COM 2 LITROS</t>
  </si>
  <si>
    <t xml:space="preserve">DETERGENTE LÍQUIDO - EMB. 500ML </t>
  </si>
  <si>
    <t>DETERGENTE PASTOSO - GALÃO DE 5 LITROS</t>
  </si>
  <si>
    <t xml:space="preserve">ESPONJA DUPLA FACE PARA COZINHA </t>
  </si>
  <si>
    <t>FLANELA BRANCA PARA LIMPEZA</t>
  </si>
  <si>
    <t>INSETICIDA EM AEROSSOL</t>
  </si>
  <si>
    <t>LIMPADOR INSTANTÂNEO MULTIUSO (FRASCO COM 500 ML)</t>
  </si>
  <si>
    <t>PURIFICADOR DE AR - LATA COM 360 OU 400 ML - LATA</t>
  </si>
  <si>
    <t>SABONETE LÍQUIDO (EMBALAGEM COM 05 LITROS)</t>
  </si>
  <si>
    <t xml:space="preserve"> SACO DE PANO PARA LIMPEZA </t>
  </si>
  <si>
    <t>SACO PLÁSTICO PARA LIXO - 100L - CENTO</t>
  </si>
  <si>
    <t>SACO PLÁSTICO PARA LIXO - 20L - CENTO</t>
  </si>
  <si>
    <t>SACO PLÁSTICO PARA LIXO - 60L - CENTO</t>
  </si>
  <si>
    <t>SAPONÁCEO EM PASTA - POTE 500G</t>
  </si>
  <si>
    <t xml:space="preserve">SAPONÁCEO LÍQUIDO </t>
  </si>
  <si>
    <t xml:space="preserve"> ÁGUA SANITÁRIA - FRASCO COM 02 LITROS</t>
  </si>
  <si>
    <t>VASSOURA DE PIAÇAVA, Nº 5 - PEÇA</t>
  </si>
  <si>
    <t>VASSOURA DE PÊLO SINTÉTICO , PEQUENA (40 CM) - PEÇA</t>
  </si>
  <si>
    <t xml:space="preserve"> RODO DE 40 CM - PEÇA</t>
  </si>
  <si>
    <t xml:space="preserve"> ÁLCOOL ETÍLICO HIDRATADO LÍQUIDO 70º - FRASCO - EV. 102 - CC22</t>
  </si>
  <si>
    <t>ÁLCOOL EM GEL 70º - FRASCO - CC22</t>
  </si>
  <si>
    <t>BALDE 15 LITROS - PEÇA -</t>
  </si>
  <si>
    <t>TOTAIS POR CARTÓRIO - 60 MESES</t>
  </si>
  <si>
    <t>TOTAIS DA REGIÃO - 60 MESES</t>
  </si>
  <si>
    <t>MÉDIA MÊS POR CARTÓRIO</t>
  </si>
  <si>
    <t>MÉDIA MÊS DA REGIÃO</t>
  </si>
  <si>
    <t xml:space="preserve">5. Programa de assistência familiar/PAF </t>
  </si>
  <si>
    <t>MG001172/2025</t>
  </si>
  <si>
    <r>
      <t>5. Programa de assistência familiar/PAF (</t>
    </r>
    <r>
      <rPr>
        <b/>
        <sz val="11"/>
        <color indexed="8"/>
        <rFont val="Calibri"/>
        <family val="2"/>
      </rPr>
      <t>Apenas nos municípios de Barão de Cocais e Santa Bárbara R$ 50,74)</t>
    </r>
  </si>
  <si>
    <t>MG000016/2025</t>
  </si>
  <si>
    <t>Lago Santa</t>
  </si>
  <si>
    <t>1.2 Adicional de insalubridade: para limpeza de banheiros públicos e coletivos no percentual de 40% sobre o salário mínino;</t>
  </si>
  <si>
    <r>
      <t xml:space="preserve">2 . Alimentação: 
</t>
    </r>
    <r>
      <rPr>
        <b/>
        <sz val="10"/>
        <rFont val="Tahoma"/>
        <family val="2"/>
      </rPr>
      <t xml:space="preserve">Betim: </t>
    </r>
    <r>
      <rPr>
        <sz val="10"/>
        <rFont val="Tahoma"/>
        <family val="2"/>
      </rPr>
      <t>31 dias (13 sábados e 18 domingos ou feriados) x 1 vale x 1 funcionário x valor do vale</t>
    </r>
  </si>
  <si>
    <r>
      <t xml:space="preserve">1. Vale-Transporte: 
</t>
    </r>
    <r>
      <rPr>
        <b/>
        <sz val="10"/>
        <rFont val="Tahoma"/>
        <family val="2"/>
      </rPr>
      <t xml:space="preserve">Betim: </t>
    </r>
    <r>
      <rPr>
        <sz val="10"/>
        <rFont val="Tahoma"/>
        <family val="2"/>
      </rPr>
      <t>31 dias (13 sábados e 18 domingos ou feriados) x 2 vales x 1 funcionário x valor do vale)</t>
    </r>
  </si>
  <si>
    <t>MG002846/2025</t>
  </si>
  <si>
    <t>MG000736/2025</t>
  </si>
  <si>
    <t>MG0001342/2025</t>
  </si>
  <si>
    <t>MG004477/2024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</si>
</sst>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_-* #,##0.0000_-;\-* #,##0.0000_-;_-* &quot;-&quot;??_-;_-@_-"/>
    <numFmt numFmtId="166" formatCode="&quot;R$&quot;\ #,##0.00;[Red]&quot;R$&quot;\ #,##0.00"/>
    <numFmt numFmtId="167" formatCode="0.0000"/>
    <numFmt numFmtId="168" formatCode="_-&quot;R$&quot;\ * #,##0.0000_-;\-&quot;R$&quot;\ * #,##0.0000_-;_-&quot;R$&quot;\ * &quot;-&quot;????_-;_-@_-"/>
  </numFmts>
  <fonts count="3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12"/>
      <name val="Tahoma"/>
      <family val="2"/>
    </font>
    <font>
      <sz val="10"/>
      <name val="Tahoma"/>
      <family val="2"/>
    </font>
    <font>
      <b/>
      <sz val="10"/>
      <name val="Tahoma"/>
      <family val="2"/>
    </font>
    <font>
      <b/>
      <sz val="10"/>
      <name val="Arial"/>
      <family val="2"/>
    </font>
    <font>
      <b/>
      <sz val="10"/>
      <color indexed="18"/>
      <name val="Tahoma"/>
      <family val="2"/>
    </font>
    <font>
      <sz val="10"/>
      <color indexed="18"/>
      <name val="Tahoma"/>
      <family val="2"/>
    </font>
    <font>
      <sz val="9"/>
      <name val="Verdana"/>
      <family val="2"/>
    </font>
    <font>
      <b/>
      <sz val="12"/>
      <name val="Tahoma"/>
      <family val="2"/>
    </font>
    <font>
      <sz val="9"/>
      <name val="Tahoma"/>
      <family val="2"/>
    </font>
    <font>
      <b/>
      <sz val="9"/>
      <name val="Tahoma"/>
      <family val="2"/>
    </font>
    <font>
      <sz val="10"/>
      <name val="Arial"/>
      <family val="2"/>
    </font>
    <font>
      <sz val="8"/>
      <name val="Tahoma"/>
      <family val="2"/>
    </font>
    <font>
      <sz val="8"/>
      <name val="Arial"/>
      <family val="2"/>
    </font>
    <font>
      <b/>
      <sz val="8"/>
      <name val="Arial"/>
      <family val="2"/>
    </font>
    <font>
      <b/>
      <sz val="11"/>
      <color indexed="8"/>
      <name val="Calibri"/>
      <family val="2"/>
    </font>
    <font>
      <b/>
      <sz val="9"/>
      <color indexed="81"/>
      <name val="Segoe UI"/>
      <family val="2"/>
    </font>
    <font>
      <b/>
      <sz val="12"/>
      <color indexed="81"/>
      <name val="Segoe UI"/>
      <family val="2"/>
    </font>
    <font>
      <sz val="40"/>
      <color theme="1"/>
      <name val="Calibri"/>
      <family val="2"/>
      <scheme val="minor"/>
    </font>
    <font>
      <b/>
      <sz val="10"/>
      <color rgb="FFFF0000"/>
      <name val="Tahoma"/>
      <family val="2"/>
    </font>
    <font>
      <sz val="12"/>
      <color theme="1"/>
      <name val="Calibri"/>
      <family val="2"/>
      <scheme val="minor"/>
    </font>
    <font>
      <i/>
      <sz val="11"/>
      <color indexed="8"/>
      <name val="Calibri"/>
      <family val="2"/>
      <scheme val="minor"/>
    </font>
    <font>
      <sz val="10"/>
      <name val="Calibri Light"/>
      <family val="1"/>
      <scheme val="major"/>
    </font>
    <font>
      <b/>
      <i/>
      <sz val="11"/>
      <color theme="0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u/>
      <sz val="8.25"/>
      <color indexed="12"/>
      <name val="Calibri"/>
      <family val="2"/>
    </font>
    <font>
      <u/>
      <sz val="11"/>
      <color indexed="12"/>
      <name val="Calibri"/>
      <family val="2"/>
    </font>
    <font>
      <u/>
      <sz val="11"/>
      <color indexed="12"/>
      <name val="Calibri"/>
      <family val="2"/>
      <scheme val="minor"/>
    </font>
    <font>
      <sz val="10"/>
      <color theme="0"/>
      <name val="Tahoma"/>
      <family val="2"/>
    </font>
    <font>
      <sz val="9"/>
      <color indexed="81"/>
      <name val="Segoe UI"/>
      <charset val="1"/>
    </font>
    <font>
      <b/>
      <sz val="9"/>
      <color indexed="81"/>
      <name val="Segoe UI"/>
      <charset val="1"/>
    </font>
    <font>
      <b/>
      <sz val="14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9"/>
      <color indexed="81"/>
      <name val="Segoe UI"/>
      <family val="2"/>
    </font>
  </fonts>
  <fills count="1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0"/>
        <bgColor indexed="34"/>
      </patternFill>
    </fill>
    <fill>
      <patternFill patternType="solid">
        <fgColor theme="3" tint="0.7999816888943144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</cellStyleXfs>
  <cellXfs count="312">
    <xf numFmtId="0" fontId="0" fillId="0" borderId="0" xfId="0"/>
    <xf numFmtId="164" fontId="3" fillId="2" borderId="0" xfId="2" applyNumberFormat="1" applyFont="1" applyFill="1" applyBorder="1" applyAlignment="1" applyProtection="1">
      <alignment horizontal="center" vertical="center"/>
    </xf>
    <xf numFmtId="44" fontId="0" fillId="2" borderId="0" xfId="2" applyFont="1" applyFill="1" applyBorder="1" applyAlignment="1" applyProtection="1">
      <alignment horizontal="center" vertical="center"/>
    </xf>
    <xf numFmtId="2" fontId="5" fillId="0" borderId="1" xfId="2" applyNumberFormat="1" applyFont="1" applyFill="1" applyBorder="1" applyAlignment="1" applyProtection="1">
      <alignment horizontal="center" vertical="center"/>
    </xf>
    <xf numFmtId="2" fontId="6" fillId="0" borderId="1" xfId="1" applyNumberFormat="1" applyFont="1" applyFill="1" applyBorder="1" applyAlignment="1" applyProtection="1">
      <alignment horizontal="center" vertical="center"/>
    </xf>
    <xf numFmtId="2" fontId="7" fillId="0" borderId="1" xfId="2" applyNumberFormat="1" applyFont="1" applyFill="1" applyBorder="1" applyAlignment="1" applyProtection="1">
      <alignment horizontal="center" vertical="center"/>
    </xf>
    <xf numFmtId="2" fontId="5" fillId="0" borderId="1" xfId="1" applyNumberFormat="1" applyFont="1" applyFill="1" applyBorder="1" applyAlignment="1" applyProtection="1">
      <alignment horizontal="center" vertical="center"/>
    </xf>
    <xf numFmtId="2" fontId="8" fillId="0" borderId="1" xfId="2" applyNumberFormat="1" applyFont="1" applyFill="1" applyBorder="1" applyAlignment="1" applyProtection="1">
      <alignment horizontal="center" vertical="center"/>
    </xf>
    <xf numFmtId="0" fontId="1" fillId="2" borderId="0" xfId="0" applyFont="1" applyFill="1"/>
    <xf numFmtId="0" fontId="0" fillId="2" borderId="0" xfId="0" applyFill="1"/>
    <xf numFmtId="2" fontId="0" fillId="2" borderId="0" xfId="0" applyNumberFormat="1" applyFill="1"/>
    <xf numFmtId="43" fontId="0" fillId="2" borderId="1" xfId="3" applyFont="1" applyFill="1" applyBorder="1"/>
    <xf numFmtId="2" fontId="6" fillId="0" borderId="1" xfId="1" applyNumberFormat="1" applyFont="1" applyFill="1" applyBorder="1" applyAlignment="1" applyProtection="1">
      <alignment horizontal="center" vertical="top"/>
    </xf>
    <xf numFmtId="4" fontId="8" fillId="0" borderId="1" xfId="2" applyNumberFormat="1" applyFont="1" applyFill="1" applyBorder="1" applyAlignment="1" applyProtection="1">
      <alignment horizontal="center" vertical="center"/>
    </xf>
    <xf numFmtId="10" fontId="4" fillId="6" borderId="1" xfId="1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>
      <alignment horizontal="center" vertical="center"/>
    </xf>
    <xf numFmtId="43" fontId="0" fillId="2" borderId="8" xfId="3" applyFont="1" applyFill="1" applyBorder="1"/>
    <xf numFmtId="0" fontId="1" fillId="7" borderId="13" xfId="0" applyFont="1" applyFill="1" applyBorder="1" applyAlignment="1">
      <alignment horizontal="center" vertical="center"/>
    </xf>
    <xf numFmtId="1" fontId="0" fillId="2" borderId="1" xfId="3" applyNumberFormat="1" applyFont="1" applyFill="1" applyBorder="1" applyAlignment="1">
      <alignment horizontal="center"/>
    </xf>
    <xf numFmtId="10" fontId="4" fillId="11" borderId="1" xfId="1" applyNumberFormat="1" applyFont="1" applyFill="1" applyBorder="1" applyAlignment="1" applyProtection="1">
      <alignment horizontal="center" vertical="center"/>
      <protection locked="0"/>
    </xf>
    <xf numFmtId="10" fontId="4" fillId="11" borderId="1" xfId="1" applyNumberFormat="1" applyFont="1" applyFill="1" applyBorder="1" applyAlignment="1" applyProtection="1">
      <alignment horizontal="center" vertical="center" wrapText="1"/>
      <protection locked="0"/>
    </xf>
    <xf numFmtId="10" fontId="4" fillId="12" borderId="1" xfId="1" applyNumberFormat="1" applyFont="1" applyFill="1" applyBorder="1" applyAlignment="1" applyProtection="1">
      <alignment horizontal="center" vertical="center"/>
      <protection locked="0"/>
    </xf>
    <xf numFmtId="10" fontId="4" fillId="12" borderId="1" xfId="1" applyNumberFormat="1" applyFont="1" applyFill="1" applyBorder="1" applyAlignment="1" applyProtection="1">
      <alignment horizontal="center" vertical="center" wrapText="1"/>
      <protection locked="0"/>
    </xf>
    <xf numFmtId="0" fontId="1" fillId="7" borderId="12" xfId="0" applyFont="1" applyFill="1" applyBorder="1" applyAlignment="1">
      <alignment horizontal="center" vertical="center" wrapText="1"/>
    </xf>
    <xf numFmtId="2" fontId="0" fillId="2" borderId="5" xfId="0" applyNumberFormat="1" applyFill="1" applyBorder="1"/>
    <xf numFmtId="0" fontId="0" fillId="2" borderId="1" xfId="0" applyFill="1" applyBorder="1" applyAlignment="1">
      <alignment horizontal="center"/>
    </xf>
    <xf numFmtId="0" fontId="5" fillId="5" borderId="1" xfId="0" applyFont="1" applyFill="1" applyBorder="1" applyAlignment="1">
      <alignment vertical="center"/>
    </xf>
    <xf numFmtId="0" fontId="4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5" fillId="0" borderId="1" xfId="0" applyFont="1" applyBorder="1" applyAlignment="1">
      <alignment horizontal="left" vertical="center" wrapText="1"/>
    </xf>
    <xf numFmtId="0" fontId="5" fillId="4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vertical="center" wrapText="1"/>
    </xf>
    <xf numFmtId="2" fontId="5" fillId="0" borderId="1" xfId="0" applyNumberFormat="1" applyFont="1" applyBorder="1" applyAlignment="1">
      <alignment horizontal="center" vertical="center"/>
    </xf>
    <xf numFmtId="10" fontId="8" fillId="0" borderId="7" xfId="1" applyNumberFormat="1" applyFont="1" applyBorder="1" applyAlignment="1" applyProtection="1">
      <alignment horizontal="center" vertical="top"/>
    </xf>
    <xf numFmtId="10" fontId="3" fillId="0" borderId="1" xfId="1" applyNumberFormat="1" applyFont="1" applyBorder="1" applyAlignment="1" applyProtection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 wrapText="1"/>
    </xf>
    <xf numFmtId="43" fontId="4" fillId="0" borderId="1" xfId="3" applyFont="1" applyFill="1" applyBorder="1" applyAlignment="1" applyProtection="1">
      <alignment vertical="center"/>
    </xf>
    <xf numFmtId="2" fontId="4" fillId="0" borderId="1" xfId="0" applyNumberFormat="1" applyFont="1" applyBorder="1" applyAlignment="1">
      <alignment horizontal="left" vertical="center" wrapText="1"/>
    </xf>
    <xf numFmtId="2" fontId="4" fillId="0" borderId="1" xfId="2" applyNumberFormat="1" applyFont="1" applyFill="1" applyBorder="1" applyAlignment="1" applyProtection="1">
      <alignment vertical="center"/>
    </xf>
    <xf numFmtId="2" fontId="4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left" vertical="center" wrapText="1"/>
    </xf>
    <xf numFmtId="10" fontId="7" fillId="0" borderId="1" xfId="1" applyNumberFormat="1" applyFont="1" applyBorder="1" applyAlignment="1" applyProtection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2" fontId="0" fillId="2" borderId="0" xfId="0" applyNumberFormat="1" applyFill="1" applyAlignment="1">
      <alignment horizontal="center" vertical="center"/>
    </xf>
    <xf numFmtId="2" fontId="0" fillId="2" borderId="0" xfId="0" applyNumberFormat="1" applyFill="1" applyAlignment="1">
      <alignment vertical="center"/>
    </xf>
    <xf numFmtId="0" fontId="0" fillId="2" borderId="0" xfId="0" applyFill="1" applyAlignment="1">
      <alignment horizontal="center" vertical="center"/>
    </xf>
    <xf numFmtId="0" fontId="4" fillId="11" borderId="1" xfId="0" applyFont="1" applyFill="1" applyBorder="1" applyAlignment="1" applyProtection="1">
      <alignment horizontal="left" vertical="center" wrapText="1"/>
      <protection locked="0"/>
    </xf>
    <xf numFmtId="10" fontId="9" fillId="11" borderId="1" xfId="1" applyNumberFormat="1" applyFont="1" applyFill="1" applyBorder="1" applyAlignment="1" applyProtection="1">
      <alignment horizontal="center" vertical="center"/>
      <protection locked="0"/>
    </xf>
    <xf numFmtId="10" fontId="9" fillId="12" borderId="1" xfId="1" applyNumberFormat="1" applyFont="1" applyFill="1" applyBorder="1" applyAlignment="1" applyProtection="1">
      <alignment horizontal="center" vertical="center"/>
      <protection locked="0"/>
    </xf>
    <xf numFmtId="2" fontId="0" fillId="11" borderId="1" xfId="0" applyNumberFormat="1" applyFill="1" applyBorder="1" applyAlignment="1" applyProtection="1">
      <alignment horizontal="center" vertical="center"/>
      <protection locked="0"/>
    </xf>
    <xf numFmtId="0" fontId="0" fillId="11" borderId="1" xfId="0" applyFill="1" applyBorder="1" applyAlignment="1" applyProtection="1">
      <alignment horizontal="center" vertical="center"/>
      <protection locked="0"/>
    </xf>
    <xf numFmtId="2" fontId="4" fillId="11" borderId="1" xfId="0" applyNumberFormat="1" applyFont="1" applyFill="1" applyBorder="1" applyAlignment="1" applyProtection="1">
      <alignment horizontal="left" vertical="center" wrapText="1"/>
      <protection locked="0"/>
    </xf>
    <xf numFmtId="10" fontId="7" fillId="11" borderId="1" xfId="1" applyNumberFormat="1" applyFont="1" applyFill="1" applyBorder="1" applyAlignment="1" applyProtection="1">
      <alignment horizontal="center" vertical="center"/>
      <protection locked="0"/>
    </xf>
    <xf numFmtId="44" fontId="8" fillId="2" borderId="24" xfId="2" applyFont="1" applyFill="1" applyBorder="1" applyAlignment="1" applyProtection="1">
      <alignment horizontal="center" vertical="top"/>
    </xf>
    <xf numFmtId="44" fontId="8" fillId="2" borderId="26" xfId="2" applyFont="1" applyFill="1" applyBorder="1" applyAlignment="1" applyProtection="1">
      <alignment horizontal="center" vertical="top"/>
    </xf>
    <xf numFmtId="44" fontId="8" fillId="2" borderId="26" xfId="2" applyFont="1" applyFill="1" applyBorder="1" applyAlignment="1" applyProtection="1">
      <alignment horizontal="center"/>
    </xf>
    <xf numFmtId="44" fontId="7" fillId="2" borderId="26" xfId="2" applyFont="1" applyFill="1" applyBorder="1" applyAlignment="1" applyProtection="1">
      <alignment horizontal="center"/>
    </xf>
    <xf numFmtId="44" fontId="8" fillId="2" borderId="0" xfId="2" applyFont="1" applyFill="1" applyBorder="1" applyAlignment="1" applyProtection="1">
      <alignment horizontal="center"/>
    </xf>
    <xf numFmtId="44" fontId="3" fillId="2" borderId="22" xfId="2" applyFont="1" applyFill="1" applyBorder="1" applyAlignment="1" applyProtection="1">
      <alignment horizontal="center"/>
    </xf>
    <xf numFmtId="0" fontId="1" fillId="7" borderId="7" xfId="0" applyFont="1" applyFill="1" applyBorder="1" applyAlignment="1">
      <alignment horizontal="center" vertical="center"/>
    </xf>
    <xf numFmtId="44" fontId="1" fillId="7" borderId="7" xfId="2" applyFont="1" applyFill="1" applyBorder="1" applyAlignment="1">
      <alignment horizontal="center"/>
    </xf>
    <xf numFmtId="0" fontId="0" fillId="2" borderId="19" xfId="0" applyFill="1" applyBorder="1" applyAlignment="1">
      <alignment horizontal="center" vertical="center"/>
    </xf>
    <xf numFmtId="1" fontId="0" fillId="2" borderId="8" xfId="3" applyNumberFormat="1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10" fontId="4" fillId="6" borderId="1" xfId="1" applyNumberFormat="1" applyFont="1" applyFill="1" applyBorder="1" applyAlignment="1" applyProtection="1">
      <alignment horizontal="center" vertical="center" wrapText="1"/>
      <protection locked="0"/>
    </xf>
    <xf numFmtId="10" fontId="5" fillId="6" borderId="1" xfId="1" applyNumberFormat="1" applyFont="1" applyFill="1" applyBorder="1" applyAlignment="1" applyProtection="1">
      <alignment horizontal="center" vertical="center"/>
      <protection locked="0"/>
    </xf>
    <xf numFmtId="2" fontId="0" fillId="2" borderId="0" xfId="0" applyNumberFormat="1" applyFill="1" applyAlignment="1">
      <alignment horizontal="center"/>
    </xf>
    <xf numFmtId="0" fontId="0" fillId="13" borderId="4" xfId="0" applyFill="1" applyBorder="1" applyAlignment="1">
      <alignment vertical="center"/>
    </xf>
    <xf numFmtId="0" fontId="0" fillId="13" borderId="3" xfId="0" applyFill="1" applyBorder="1" applyAlignment="1">
      <alignment vertical="center"/>
    </xf>
    <xf numFmtId="43" fontId="1" fillId="7" borderId="14" xfId="0" applyNumberFormat="1" applyFont="1" applyFill="1" applyBorder="1" applyAlignment="1">
      <alignment horizontal="center" vertical="center" wrapText="1"/>
    </xf>
    <xf numFmtId="43" fontId="0" fillId="2" borderId="9" xfId="3" applyFont="1" applyFill="1" applyBorder="1"/>
    <xf numFmtId="43" fontId="0" fillId="2" borderId="11" xfId="3" applyFont="1" applyFill="1" applyBorder="1"/>
    <xf numFmtId="43" fontId="1" fillId="7" borderId="7" xfId="2" applyNumberFormat="1" applyFont="1" applyFill="1" applyBorder="1" applyAlignment="1">
      <alignment horizontal="center"/>
    </xf>
    <xf numFmtId="43" fontId="0" fillId="2" borderId="0" xfId="0" applyNumberFormat="1" applyFill="1"/>
    <xf numFmtId="43" fontId="1" fillId="2" borderId="20" xfId="2" applyNumberFormat="1" applyFont="1" applyFill="1" applyBorder="1"/>
    <xf numFmtId="43" fontId="1" fillId="10" borderId="14" xfId="0" applyNumberFormat="1" applyFont="1" applyFill="1" applyBorder="1" applyAlignment="1">
      <alignment horizontal="center" vertical="center" wrapText="1"/>
    </xf>
    <xf numFmtId="0" fontId="1" fillId="7" borderId="28" xfId="0" applyFont="1" applyFill="1" applyBorder="1" applyAlignment="1">
      <alignment horizontal="center" vertical="center" wrapText="1"/>
    </xf>
    <xf numFmtId="0" fontId="1" fillId="7" borderId="30" xfId="0" applyFont="1" applyFill="1" applyBorder="1" applyAlignment="1">
      <alignment horizontal="center" vertical="center"/>
    </xf>
    <xf numFmtId="0" fontId="1" fillId="7" borderId="30" xfId="0" applyFont="1" applyFill="1" applyBorder="1" applyAlignment="1">
      <alignment horizontal="center" vertical="center" wrapText="1"/>
    </xf>
    <xf numFmtId="43" fontId="1" fillId="7" borderId="31" xfId="0" applyNumberFormat="1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/>
    </xf>
    <xf numFmtId="43" fontId="0" fillId="2" borderId="33" xfId="3" applyFont="1" applyFill="1" applyBorder="1"/>
    <xf numFmtId="43" fontId="0" fillId="2" borderId="34" xfId="3" applyFont="1" applyFill="1" applyBorder="1"/>
    <xf numFmtId="165" fontId="0" fillId="2" borderId="33" xfId="3" applyNumberFormat="1" applyFont="1" applyFill="1" applyBorder="1"/>
    <xf numFmtId="164" fontId="4" fillId="2" borderId="1" xfId="2" applyNumberFormat="1" applyFont="1" applyFill="1" applyBorder="1" applyAlignment="1" applyProtection="1">
      <alignment vertical="center" wrapText="1"/>
    </xf>
    <xf numFmtId="164" fontId="4" fillId="2" borderId="1" xfId="2" applyNumberFormat="1" applyFont="1" applyFill="1" applyBorder="1" applyAlignment="1" applyProtection="1"/>
    <xf numFmtId="164" fontId="5" fillId="2" borderId="1" xfId="2" applyNumberFormat="1" applyFont="1" applyFill="1" applyBorder="1" applyAlignment="1" applyProtection="1"/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 wrapText="1"/>
    </xf>
    <xf numFmtId="10" fontId="4" fillId="12" borderId="1" xfId="1" applyNumberFormat="1" applyFont="1" applyFill="1" applyBorder="1" applyAlignment="1" applyProtection="1">
      <alignment horizontal="center" vertical="center"/>
    </xf>
    <xf numFmtId="0" fontId="5" fillId="0" borderId="1" xfId="0" applyFont="1" applyBorder="1" applyAlignment="1">
      <alignment horizontal="right" vertical="top" wrapText="1"/>
    </xf>
    <xf numFmtId="0" fontId="5" fillId="8" borderId="2" xfId="0" applyFont="1" applyFill="1" applyBorder="1" applyAlignment="1">
      <alignment vertical="center" wrapText="1"/>
    </xf>
    <xf numFmtId="0" fontId="5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1" fontId="4" fillId="0" borderId="1" xfId="0" applyNumberFormat="1" applyFont="1" applyBorder="1" applyAlignment="1">
      <alignment horizontal="center" wrapText="1"/>
    </xf>
    <xf numFmtId="2" fontId="4" fillId="0" borderId="7" xfId="2" applyNumberFormat="1" applyFont="1" applyFill="1" applyBorder="1" applyAlignment="1" applyProtection="1">
      <alignment horizontal="center"/>
    </xf>
    <xf numFmtId="2" fontId="5" fillId="0" borderId="1" xfId="0" applyNumberFormat="1" applyFont="1" applyBorder="1" applyAlignment="1">
      <alignment vertical="top" wrapText="1"/>
    </xf>
    <xf numFmtId="0" fontId="5" fillId="0" borderId="1" xfId="0" applyFont="1" applyBorder="1" applyAlignment="1">
      <alignment horizontal="left" vertical="top" wrapText="1"/>
    </xf>
    <xf numFmtId="0" fontId="5" fillId="8" borderId="4" xfId="0" applyFont="1" applyFill="1" applyBorder="1" applyAlignment="1">
      <alignment vertical="center" wrapText="1"/>
    </xf>
    <xf numFmtId="2" fontId="5" fillId="8" borderId="3" xfId="0" applyNumberFormat="1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left" vertical="top" wrapText="1"/>
    </xf>
    <xf numFmtId="0" fontId="4" fillId="0" borderId="1" xfId="2" applyNumberFormat="1" applyFont="1" applyFill="1" applyBorder="1" applyAlignment="1" applyProtection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2" fontId="5" fillId="0" borderId="1" xfId="0" applyNumberFormat="1" applyFont="1" applyBorder="1" applyAlignment="1">
      <alignment horizontal="center" vertical="top" wrapText="1"/>
    </xf>
    <xf numFmtId="10" fontId="5" fillId="0" borderId="1" xfId="1" applyNumberFormat="1" applyFont="1" applyBorder="1" applyAlignment="1" applyProtection="1">
      <alignment horizontal="left" vertical="top" wrapText="1"/>
    </xf>
    <xf numFmtId="4" fontId="5" fillId="0" borderId="1" xfId="0" applyNumberFormat="1" applyFont="1" applyBorder="1" applyAlignment="1">
      <alignment vertical="top" wrapText="1"/>
    </xf>
    <xf numFmtId="10" fontId="9" fillId="6" borderId="1" xfId="1" applyNumberFormat="1" applyFont="1" applyFill="1" applyBorder="1" applyAlignment="1" applyProtection="1">
      <alignment horizontal="center" vertical="center"/>
      <protection locked="0"/>
    </xf>
    <xf numFmtId="0" fontId="4" fillId="0" borderId="29" xfId="0" applyFont="1" applyBorder="1" applyAlignment="1">
      <alignment horizontal="left" vertical="top" wrapText="1"/>
    </xf>
    <xf numFmtId="0" fontId="4" fillId="2" borderId="10" xfId="0" applyFont="1" applyFill="1" applyBorder="1" applyAlignment="1">
      <alignment horizontal="left" vertical="top" wrapText="1"/>
    </xf>
    <xf numFmtId="0" fontId="4" fillId="2" borderId="1" xfId="2" applyNumberFormat="1" applyFont="1" applyFill="1" applyBorder="1" applyAlignment="1" applyProtection="1">
      <alignment horizontal="center" vertical="center"/>
    </xf>
    <xf numFmtId="44" fontId="15" fillId="2" borderId="1" xfId="2" applyFont="1" applyFill="1" applyBorder="1" applyAlignment="1" applyProtection="1">
      <alignment horizontal="center" vertical="center"/>
    </xf>
    <xf numFmtId="44" fontId="13" fillId="2" borderId="1" xfId="2" applyFont="1" applyFill="1" applyBorder="1" applyAlignment="1" applyProtection="1">
      <alignment horizontal="center" vertical="center"/>
    </xf>
    <xf numFmtId="44" fontId="5" fillId="2" borderId="22" xfId="2" applyFont="1" applyFill="1" applyBorder="1" applyAlignment="1" applyProtection="1">
      <alignment horizontal="center"/>
    </xf>
    <xf numFmtId="44" fontId="4" fillId="2" borderId="26" xfId="2" applyFont="1" applyFill="1" applyBorder="1" applyAlignment="1" applyProtection="1">
      <alignment horizontal="center"/>
    </xf>
    <xf numFmtId="10" fontId="7" fillId="2" borderId="27" xfId="1" applyNumberFormat="1" applyFont="1" applyFill="1" applyBorder="1" applyAlignment="1" applyProtection="1">
      <alignment horizontal="center"/>
    </xf>
    <xf numFmtId="0" fontId="14" fillId="10" borderId="7" xfId="0" applyFont="1" applyFill="1" applyBorder="1" applyAlignment="1">
      <alignment horizontal="center" vertical="center" wrapText="1"/>
    </xf>
    <xf numFmtId="0" fontId="15" fillId="10" borderId="7" xfId="0" applyFont="1" applyFill="1" applyBorder="1" applyAlignment="1">
      <alignment horizontal="center" vertical="center" wrapText="1" shrinkToFit="1"/>
    </xf>
    <xf numFmtId="0" fontId="15" fillId="10" borderId="7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1" fillId="2" borderId="0" xfId="0" applyFont="1" applyFill="1"/>
    <xf numFmtId="0" fontId="4" fillId="2" borderId="23" xfId="0" applyFont="1" applyFill="1" applyBorder="1" applyAlignment="1">
      <alignment horizontal="left" vertical="top" wrapText="1"/>
    </xf>
    <xf numFmtId="0" fontId="4" fillId="2" borderId="25" xfId="0" applyFont="1" applyFill="1" applyBorder="1" applyAlignment="1">
      <alignment horizontal="left" vertical="top" wrapText="1"/>
    </xf>
    <xf numFmtId="0" fontId="5" fillId="2" borderId="25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left" vertical="top" wrapText="1"/>
    </xf>
    <xf numFmtId="2" fontId="8" fillId="2" borderId="0" xfId="0" applyNumberFormat="1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20" fillId="2" borderId="0" xfId="0" applyFont="1" applyFill="1"/>
    <xf numFmtId="0" fontId="1" fillId="14" borderId="18" xfId="0" applyFont="1" applyFill="1" applyBorder="1"/>
    <xf numFmtId="10" fontId="1" fillId="14" borderId="21" xfId="0" applyNumberFormat="1" applyFont="1" applyFill="1" applyBorder="1"/>
    <xf numFmtId="43" fontId="13" fillId="11" borderId="1" xfId="3" applyFont="1" applyFill="1" applyBorder="1" applyAlignment="1" applyProtection="1">
      <alignment horizontal="center" vertical="center"/>
      <protection locked="0"/>
    </xf>
    <xf numFmtId="2" fontId="5" fillId="2" borderId="22" xfId="0" applyNumberFormat="1" applyFont="1" applyFill="1" applyBorder="1" applyAlignment="1" applyProtection="1">
      <alignment horizontal="center"/>
      <protection locked="0"/>
    </xf>
    <xf numFmtId="10" fontId="7" fillId="12" borderId="1" xfId="1" applyNumberFormat="1" applyFont="1" applyFill="1" applyBorder="1" applyAlignment="1" applyProtection="1">
      <alignment horizontal="center" vertical="center"/>
      <protection locked="0"/>
    </xf>
    <xf numFmtId="166" fontId="4" fillId="11" borderId="1" xfId="2" applyNumberFormat="1" applyFont="1" applyFill="1" applyBorder="1" applyAlignment="1" applyProtection="1">
      <alignment horizontal="right" vertical="center" wrapText="1"/>
      <protection locked="0"/>
    </xf>
    <xf numFmtId="0" fontId="4" fillId="11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 shrinkToFit="1"/>
    </xf>
    <xf numFmtId="0" fontId="4" fillId="2" borderId="1" xfId="0" applyFont="1" applyFill="1" applyBorder="1" applyAlignment="1">
      <alignment horizontal="left" vertical="center" wrapText="1"/>
    </xf>
    <xf numFmtId="0" fontId="1" fillId="15" borderId="1" xfId="0" applyFont="1" applyFill="1" applyBorder="1" applyAlignment="1">
      <alignment horizontal="center"/>
    </xf>
    <xf numFmtId="0" fontId="0" fillId="2" borderId="10" xfId="0" applyFill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 wrapText="1"/>
    </xf>
    <xf numFmtId="2" fontId="3" fillId="0" borderId="1" xfId="2" applyNumberFormat="1" applyFont="1" applyFill="1" applyBorder="1" applyAlignment="1" applyProtection="1">
      <alignment horizontal="center" vertical="center"/>
    </xf>
    <xf numFmtId="2" fontId="4" fillId="0" borderId="1" xfId="0" applyNumberFormat="1" applyFont="1" applyBorder="1" applyAlignment="1">
      <alignment horizontal="center" vertical="center" wrapText="1"/>
    </xf>
    <xf numFmtId="2" fontId="4" fillId="2" borderId="1" xfId="2" applyNumberFormat="1" applyFont="1" applyFill="1" applyBorder="1" applyAlignment="1" applyProtection="1">
      <alignment horizontal="center" vertical="center"/>
    </xf>
    <xf numFmtId="2" fontId="4" fillId="0" borderId="1" xfId="2" applyNumberFormat="1" applyFont="1" applyFill="1" applyBorder="1" applyAlignment="1" applyProtection="1">
      <alignment horizontal="center" vertical="center"/>
    </xf>
    <xf numFmtId="2" fontId="4" fillId="0" borderId="2" xfId="0" applyNumberFormat="1" applyFont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 wrapText="1"/>
    </xf>
    <xf numFmtId="4" fontId="3" fillId="0" borderId="1" xfId="2" applyNumberFormat="1" applyFont="1" applyFill="1" applyBorder="1" applyAlignment="1" applyProtection="1">
      <alignment horizontal="center" vertical="center"/>
    </xf>
    <xf numFmtId="0" fontId="0" fillId="13" borderId="2" xfId="0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top" wrapText="1"/>
    </xf>
    <xf numFmtId="0" fontId="24" fillId="0" borderId="0" xfId="0" applyFont="1"/>
    <xf numFmtId="0" fontId="24" fillId="2" borderId="0" xfId="0" applyFont="1" applyFill="1"/>
    <xf numFmtId="0" fontId="26" fillId="5" borderId="1" xfId="0" applyFont="1" applyFill="1" applyBorder="1"/>
    <xf numFmtId="0" fontId="26" fillId="5" borderId="1" xfId="0" applyFont="1" applyFill="1" applyBorder="1" applyAlignment="1">
      <alignment horizontal="left" vertical="center" wrapText="1"/>
    </xf>
    <xf numFmtId="0" fontId="27" fillId="5" borderId="1" xfId="0" applyFont="1" applyFill="1" applyBorder="1"/>
    <xf numFmtId="0" fontId="5" fillId="0" borderId="0" xfId="0" applyFont="1" applyAlignment="1">
      <alignment vertical="center" wrapText="1"/>
    </xf>
    <xf numFmtId="2" fontId="3" fillId="0" borderId="0" xfId="2" applyNumberFormat="1" applyFont="1" applyFill="1" applyBorder="1" applyAlignment="1" applyProtection="1">
      <alignment horizontal="center" vertical="center"/>
    </xf>
    <xf numFmtId="2" fontId="5" fillId="0" borderId="1" xfId="0" applyNumberFormat="1" applyFont="1" applyBorder="1" applyAlignment="1">
      <alignment horizontal="center" vertical="center" wrapText="1"/>
    </xf>
    <xf numFmtId="2" fontId="3" fillId="0" borderId="1" xfId="2" applyNumberFormat="1" applyFont="1" applyFill="1" applyBorder="1" applyAlignment="1" applyProtection="1">
      <alignment horizontal="center" vertical="center"/>
    </xf>
    <xf numFmtId="2" fontId="4" fillId="0" borderId="1" xfId="0" applyNumberFormat="1" applyFont="1" applyBorder="1" applyAlignment="1">
      <alignment horizontal="center" vertical="center" wrapText="1"/>
    </xf>
    <xf numFmtId="4" fontId="3" fillId="0" borderId="1" xfId="2" applyNumberFormat="1" applyFont="1" applyFill="1" applyBorder="1" applyAlignment="1" applyProtection="1">
      <alignment horizontal="center" vertical="center"/>
    </xf>
    <xf numFmtId="0" fontId="36" fillId="2" borderId="0" xfId="0" applyFont="1" applyFill="1" applyBorder="1" applyAlignment="1">
      <alignment horizontal="left" vertical="center" wrapText="1"/>
    </xf>
    <xf numFmtId="0" fontId="1" fillId="0" borderId="0" xfId="0" applyFont="1"/>
    <xf numFmtId="0" fontId="1" fillId="18" borderId="1" xfId="0" applyFont="1" applyFill="1" applyBorder="1" applyAlignment="1">
      <alignment horizontal="left" vertical="center"/>
    </xf>
    <xf numFmtId="0" fontId="1" fillId="18" borderId="1" xfId="0" applyFont="1" applyFill="1" applyBorder="1"/>
    <xf numFmtId="0" fontId="0" fillId="2" borderId="1" xfId="0" applyFont="1" applyFill="1" applyBorder="1" applyAlignment="1">
      <alignment horizontal="left" vertical="center" wrapText="1"/>
    </xf>
    <xf numFmtId="44" fontId="0" fillId="11" borderId="1" xfId="2" applyFont="1" applyFill="1" applyBorder="1"/>
    <xf numFmtId="167" fontId="0" fillId="0" borderId="1" xfId="0" applyNumberFormat="1" applyBorder="1"/>
    <xf numFmtId="168" fontId="0" fillId="0" borderId="1" xfId="0" applyNumberFormat="1" applyBorder="1"/>
    <xf numFmtId="0" fontId="0" fillId="10" borderId="1" xfId="0" applyFont="1" applyFill="1" applyBorder="1" applyAlignment="1">
      <alignment horizontal="left" vertical="center" wrapText="1"/>
    </xf>
    <xf numFmtId="44" fontId="0" fillId="10" borderId="1" xfId="2" applyFont="1" applyFill="1" applyBorder="1"/>
    <xf numFmtId="167" fontId="0" fillId="10" borderId="1" xfId="0" applyNumberFormat="1" applyFill="1" applyBorder="1"/>
    <xf numFmtId="168" fontId="0" fillId="10" borderId="1" xfId="0" applyNumberFormat="1" applyFill="1" applyBorder="1"/>
    <xf numFmtId="0" fontId="0" fillId="10" borderId="1" xfId="0" applyFill="1" applyBorder="1"/>
    <xf numFmtId="44" fontId="0" fillId="10" borderId="1" xfId="0" applyNumberFormat="1" applyFill="1" applyBorder="1"/>
    <xf numFmtId="0" fontId="4" fillId="11" borderId="1" xfId="0" applyFont="1" applyFill="1" applyBorder="1" applyAlignment="1" applyProtection="1">
      <alignment horizontal="justify" vertical="center" wrapText="1"/>
      <protection locked="0"/>
    </xf>
    <xf numFmtId="10" fontId="32" fillId="6" borderId="1" xfId="1" applyNumberFormat="1" applyFont="1" applyFill="1" applyBorder="1" applyAlignment="1" applyProtection="1">
      <alignment horizontal="center" vertical="center"/>
      <protection locked="0"/>
    </xf>
    <xf numFmtId="43" fontId="0" fillId="9" borderId="1" xfId="3" applyFont="1" applyFill="1" applyBorder="1"/>
    <xf numFmtId="43" fontId="1" fillId="9" borderId="8" xfId="3" applyFont="1" applyFill="1" applyBorder="1"/>
    <xf numFmtId="43" fontId="1" fillId="9" borderId="1" xfId="3" applyFont="1" applyFill="1" applyBorder="1"/>
    <xf numFmtId="10" fontId="7" fillId="9" borderId="1" xfId="1" applyNumberFormat="1" applyFont="1" applyFill="1" applyBorder="1" applyAlignment="1" applyProtection="1">
      <alignment horizontal="center" vertical="center"/>
      <protection locked="0"/>
    </xf>
    <xf numFmtId="2" fontId="0" fillId="9" borderId="0" xfId="0" applyNumberFormat="1" applyFill="1" applyAlignment="1">
      <alignment horizontal="center" vertical="center"/>
    </xf>
    <xf numFmtId="10" fontId="7" fillId="0" borderId="1" xfId="1" applyNumberFormat="1" applyFont="1" applyFill="1" applyBorder="1" applyAlignment="1" applyProtection="1">
      <alignment horizontal="center" vertical="center"/>
      <protection locked="0"/>
    </xf>
    <xf numFmtId="0" fontId="5" fillId="9" borderId="0" xfId="0" applyFont="1" applyFill="1" applyAlignment="1">
      <alignment vertical="center" wrapText="1"/>
    </xf>
    <xf numFmtId="0" fontId="0" fillId="9" borderId="0" xfId="0" applyFill="1" applyAlignment="1">
      <alignment vertical="center"/>
    </xf>
    <xf numFmtId="0" fontId="27" fillId="2" borderId="1" xfId="0" applyFont="1" applyFill="1" applyBorder="1" applyAlignment="1">
      <alignment horizontal="center"/>
    </xf>
    <xf numFmtId="0" fontId="27" fillId="2" borderId="2" xfId="0" applyFont="1" applyFill="1" applyBorder="1" applyAlignment="1">
      <alignment horizontal="center"/>
    </xf>
    <xf numFmtId="0" fontId="26" fillId="10" borderId="1" xfId="0" applyFont="1" applyFill="1" applyBorder="1" applyAlignment="1">
      <alignment horizontal="center" vertical="center" wrapText="1"/>
    </xf>
    <xf numFmtId="0" fontId="27" fillId="5" borderId="1" xfId="0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7" fillId="5" borderId="2" xfId="0" applyFont="1" applyFill="1" applyBorder="1" applyAlignment="1">
      <alignment horizontal="center" vertical="center" wrapText="1"/>
    </xf>
    <xf numFmtId="0" fontId="27" fillId="0" borderId="35" xfId="0" applyFont="1" applyBorder="1" applyAlignment="1">
      <alignment horizontal="center" vertical="center" wrapText="1"/>
    </xf>
    <xf numFmtId="0" fontId="27" fillId="0" borderId="36" xfId="0" applyFont="1" applyBorder="1" applyAlignment="1">
      <alignment horizontal="center" vertical="center" wrapText="1"/>
    </xf>
    <xf numFmtId="0" fontId="27" fillId="0" borderId="37" xfId="0" applyFont="1" applyBorder="1" applyAlignment="1">
      <alignment horizontal="center" vertical="center" wrapText="1"/>
    </xf>
    <xf numFmtId="0" fontId="27" fillId="0" borderId="38" xfId="0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27" fillId="0" borderId="39" xfId="0" applyFont="1" applyBorder="1" applyAlignment="1">
      <alignment horizontal="center" vertical="center" wrapText="1"/>
    </xf>
    <xf numFmtId="0" fontId="27" fillId="0" borderId="40" xfId="0" applyFont="1" applyBorder="1" applyAlignment="1">
      <alignment horizontal="center" vertical="center" wrapText="1"/>
    </xf>
    <xf numFmtId="0" fontId="27" fillId="0" borderId="41" xfId="0" applyFont="1" applyBorder="1" applyAlignment="1">
      <alignment horizontal="center" vertical="center" wrapText="1"/>
    </xf>
    <xf numFmtId="0" fontId="27" fillId="0" borderId="42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6" fillId="10" borderId="1" xfId="0" applyFont="1" applyFill="1" applyBorder="1" applyAlignment="1">
      <alignment horizontal="center"/>
    </xf>
    <xf numFmtId="0" fontId="26" fillId="10" borderId="2" xfId="0" applyFont="1" applyFill="1" applyBorder="1" applyAlignment="1">
      <alignment horizontal="center"/>
    </xf>
    <xf numFmtId="49" fontId="27" fillId="2" borderId="1" xfId="0" applyNumberFormat="1" applyFont="1" applyFill="1" applyBorder="1" applyAlignment="1">
      <alignment horizontal="center"/>
    </xf>
    <xf numFmtId="49" fontId="27" fillId="2" borderId="2" xfId="0" applyNumberFormat="1" applyFont="1" applyFill="1" applyBorder="1" applyAlignment="1">
      <alignment horizontal="center"/>
    </xf>
    <xf numFmtId="0" fontId="26" fillId="5" borderId="1" xfId="0" applyFont="1" applyFill="1" applyBorder="1" applyAlignment="1">
      <alignment horizontal="center" vertical="center" wrapText="1"/>
    </xf>
    <xf numFmtId="0" fontId="27" fillId="17" borderId="1" xfId="0" applyFont="1" applyFill="1" applyBorder="1" applyAlignment="1">
      <alignment horizontal="center" vertical="center" wrapText="1"/>
    </xf>
    <xf numFmtId="2" fontId="0" fillId="2" borderId="16" xfId="0" applyNumberFormat="1" applyFill="1" applyBorder="1" applyAlignment="1">
      <alignment horizontal="center"/>
    </xf>
    <xf numFmtId="2" fontId="0" fillId="2" borderId="15" xfId="0" applyNumberFormat="1" applyFill="1" applyBorder="1" applyAlignment="1">
      <alignment horizontal="center"/>
    </xf>
    <xf numFmtId="2" fontId="0" fillId="2" borderId="17" xfId="0" applyNumberFormat="1" applyFill="1" applyBorder="1" applyAlignment="1">
      <alignment horizontal="center"/>
    </xf>
    <xf numFmtId="0" fontId="27" fillId="0" borderId="1" xfId="0" applyFont="1" applyBorder="1" applyAlignment="1">
      <alignment horizontal="left" vertical="center"/>
    </xf>
    <xf numFmtId="0" fontId="28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left" vertical="center" wrapText="1"/>
    </xf>
    <xf numFmtId="0" fontId="30" fillId="0" borderId="1" xfId="4" applyFont="1" applyBorder="1" applyAlignment="1" applyProtection="1">
      <alignment horizontal="left" vertical="center" wrapText="1"/>
    </xf>
    <xf numFmtId="0" fontId="31" fillId="0" borderId="1" xfId="4" applyFont="1" applyBorder="1" applyAlignment="1" applyProtection="1">
      <alignment horizontal="left" vertical="center" wrapText="1"/>
    </xf>
    <xf numFmtId="0" fontId="27" fillId="0" borderId="2" xfId="0" applyFont="1" applyBorder="1" applyAlignment="1">
      <alignment horizontal="left" vertical="center" wrapText="1"/>
    </xf>
    <xf numFmtId="0" fontId="27" fillId="0" borderId="4" xfId="0" applyFont="1" applyBorder="1" applyAlignment="1">
      <alignment horizontal="left" vertical="center" wrapText="1"/>
    </xf>
    <xf numFmtId="0" fontId="27" fillId="0" borderId="3" xfId="0" applyFont="1" applyBorder="1" applyAlignment="1">
      <alignment horizontal="left" vertical="center" wrapText="1"/>
    </xf>
    <xf numFmtId="0" fontId="26" fillId="5" borderId="1" xfId="0" applyFont="1" applyFill="1" applyBorder="1" applyAlignment="1">
      <alignment horizontal="center"/>
    </xf>
    <xf numFmtId="0" fontId="23" fillId="0" borderId="1" xfId="0" applyFont="1" applyBorder="1" applyAlignment="1">
      <alignment horizontal="center" vertical="center" wrapText="1"/>
    </xf>
    <xf numFmtId="0" fontId="25" fillId="16" borderId="1" xfId="0" applyFont="1" applyFill="1" applyBorder="1" applyAlignment="1">
      <alignment horizontal="center" vertical="center" wrapText="1"/>
    </xf>
    <xf numFmtId="0" fontId="1" fillId="10" borderId="18" xfId="0" applyFont="1" applyFill="1" applyBorder="1" applyAlignment="1">
      <alignment horizontal="center" vertical="center"/>
    </xf>
    <xf numFmtId="0" fontId="1" fillId="10" borderId="17" xfId="0" applyFont="1" applyFill="1" applyBorder="1" applyAlignment="1">
      <alignment horizontal="center" vertical="center"/>
    </xf>
    <xf numFmtId="0" fontId="1" fillId="7" borderId="18" xfId="0" applyFont="1" applyFill="1" applyBorder="1" applyAlignment="1">
      <alignment horizontal="center"/>
    </xf>
    <xf numFmtId="0" fontId="1" fillId="7" borderId="15" xfId="0" applyFont="1" applyFill="1" applyBorder="1" applyAlignment="1">
      <alignment horizontal="center"/>
    </xf>
    <xf numFmtId="0" fontId="1" fillId="7" borderId="21" xfId="0" applyFont="1" applyFill="1" applyBorder="1" applyAlignment="1">
      <alignment horizontal="center"/>
    </xf>
    <xf numFmtId="43" fontId="0" fillId="2" borderId="33" xfId="3" applyFont="1" applyFill="1" applyBorder="1" applyAlignment="1">
      <alignment horizontal="right"/>
    </xf>
    <xf numFmtId="0" fontId="1" fillId="7" borderId="16" xfId="0" applyFont="1" applyFill="1" applyBorder="1" applyAlignment="1">
      <alignment horizontal="center" vertical="center"/>
    </xf>
    <xf numFmtId="0" fontId="1" fillId="7" borderId="15" xfId="0" applyFont="1" applyFill="1" applyBorder="1" applyAlignment="1">
      <alignment horizontal="center" vertical="center"/>
    </xf>
    <xf numFmtId="0" fontId="1" fillId="7" borderId="17" xfId="0" applyFont="1" applyFill="1" applyBorder="1" applyAlignment="1">
      <alignment horizontal="center" vertical="center"/>
    </xf>
    <xf numFmtId="0" fontId="0" fillId="2" borderId="29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2" fontId="4" fillId="2" borderId="1" xfId="2" applyNumberFormat="1" applyFont="1" applyFill="1" applyBorder="1" applyAlignment="1" applyProtection="1">
      <alignment horizontal="center" vertical="center"/>
    </xf>
    <xf numFmtId="2" fontId="4" fillId="0" borderId="1" xfId="2" applyNumberFormat="1" applyFont="1" applyFill="1" applyBorder="1" applyAlignment="1" applyProtection="1">
      <alignment horizontal="center" vertical="center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2" fontId="4" fillId="12" borderId="1" xfId="2" applyNumberFormat="1" applyFont="1" applyFill="1" applyBorder="1" applyAlignment="1" applyProtection="1">
      <alignment horizontal="center" vertical="center"/>
      <protection locked="0"/>
    </xf>
    <xf numFmtId="2" fontId="4" fillId="11" borderId="1" xfId="2" applyNumberFormat="1" applyFont="1" applyFill="1" applyBorder="1" applyAlignment="1" applyProtection="1">
      <alignment horizontal="center" vertical="center"/>
      <protection locked="0"/>
    </xf>
    <xf numFmtId="2" fontId="4" fillId="12" borderId="2" xfId="2" applyNumberFormat="1" applyFont="1" applyFill="1" applyBorder="1" applyAlignment="1" applyProtection="1">
      <alignment horizontal="center" vertical="center"/>
      <protection locked="0"/>
    </xf>
    <xf numFmtId="2" fontId="4" fillId="12" borderId="3" xfId="2" applyNumberFormat="1" applyFont="1" applyFill="1" applyBorder="1" applyAlignment="1" applyProtection="1">
      <alignment horizontal="center" vertical="center"/>
      <protection locked="0"/>
    </xf>
    <xf numFmtId="2" fontId="5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4" fillId="11" borderId="1" xfId="0" applyNumberFormat="1" applyFont="1" applyFill="1" applyBorder="1" applyAlignment="1" applyProtection="1">
      <alignment horizontal="center" vertical="center" wrapText="1"/>
      <protection locked="0"/>
    </xf>
    <xf numFmtId="2" fontId="3" fillId="0" borderId="1" xfId="2" applyNumberFormat="1" applyFont="1" applyFill="1" applyBorder="1" applyAlignment="1" applyProtection="1">
      <alignment horizontal="center" vertical="center"/>
    </xf>
    <xf numFmtId="2" fontId="5" fillId="2" borderId="2" xfId="0" applyNumberFormat="1" applyFont="1" applyFill="1" applyBorder="1" applyAlignment="1">
      <alignment horizontal="center" vertical="center" wrapText="1"/>
    </xf>
    <xf numFmtId="2" fontId="5" fillId="2" borderId="3" xfId="0" applyNumberFormat="1" applyFont="1" applyFill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164" fontId="10" fillId="11" borderId="1" xfId="0" applyNumberFormat="1" applyFont="1" applyFill="1" applyBorder="1" applyAlignment="1" applyProtection="1">
      <alignment horizontal="center" vertical="center"/>
      <protection locked="0"/>
    </xf>
    <xf numFmtId="164" fontId="10" fillId="2" borderId="1" xfId="0" applyNumberFormat="1" applyFont="1" applyFill="1" applyBorder="1" applyAlignment="1">
      <alignment horizontal="center" vertical="center"/>
    </xf>
    <xf numFmtId="2" fontId="5" fillId="11" borderId="1" xfId="0" applyNumberFormat="1" applyFont="1" applyFill="1" applyBorder="1" applyAlignment="1" applyProtection="1">
      <alignment horizontal="center" vertical="center" wrapText="1"/>
      <protection locked="0"/>
    </xf>
    <xf numFmtId="2" fontId="4" fillId="0" borderId="2" xfId="2" applyNumberFormat="1" applyFont="1" applyFill="1" applyBorder="1" applyAlignment="1" applyProtection="1">
      <alignment horizontal="center" vertical="center"/>
    </xf>
    <xf numFmtId="2" fontId="4" fillId="0" borderId="3" xfId="2" applyNumberFormat="1" applyFont="1" applyFill="1" applyBorder="1" applyAlignment="1" applyProtection="1">
      <alignment horizontal="center" vertical="center"/>
    </xf>
    <xf numFmtId="2" fontId="4" fillId="2" borderId="2" xfId="2" applyNumberFormat="1" applyFont="1" applyFill="1" applyBorder="1" applyAlignment="1" applyProtection="1">
      <alignment horizontal="center" vertical="center"/>
    </xf>
    <xf numFmtId="2" fontId="4" fillId="2" borderId="3" xfId="2" applyNumberFormat="1" applyFont="1" applyFill="1" applyBorder="1" applyAlignment="1" applyProtection="1">
      <alignment horizontal="center" vertical="center"/>
    </xf>
    <xf numFmtId="2" fontId="4" fillId="0" borderId="2" xfId="0" applyNumberFormat="1" applyFont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center" vertical="center" wrapText="1"/>
    </xf>
    <xf numFmtId="2" fontId="5" fillId="0" borderId="3" xfId="0" applyNumberFormat="1" applyFont="1" applyBorder="1" applyAlignment="1">
      <alignment horizontal="center" vertical="center" wrapText="1"/>
    </xf>
    <xf numFmtId="164" fontId="10" fillId="2" borderId="2" xfId="0" applyNumberFormat="1" applyFont="1" applyFill="1" applyBorder="1" applyAlignment="1">
      <alignment horizontal="center" vertical="center"/>
    </xf>
    <xf numFmtId="2" fontId="4" fillId="11" borderId="2" xfId="0" applyNumberFormat="1" applyFont="1" applyFill="1" applyBorder="1" applyAlignment="1" applyProtection="1">
      <alignment horizontal="center" vertical="center" wrapText="1"/>
      <protection locked="0"/>
    </xf>
    <xf numFmtId="2" fontId="4" fillId="11" borderId="3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2" xfId="0" applyNumberFormat="1" applyFont="1" applyBorder="1" applyAlignment="1">
      <alignment horizontal="center" vertical="center" wrapText="1"/>
    </xf>
    <xf numFmtId="1" fontId="10" fillId="0" borderId="3" xfId="0" applyNumberFormat="1" applyFont="1" applyBorder="1" applyAlignment="1">
      <alignment horizontal="center" vertical="center" wrapText="1"/>
    </xf>
    <xf numFmtId="2" fontId="3" fillId="0" borderId="2" xfId="2" applyNumberFormat="1" applyFont="1" applyFill="1" applyBorder="1" applyAlignment="1" applyProtection="1">
      <alignment horizontal="center" vertical="center"/>
    </xf>
    <xf numFmtId="2" fontId="3" fillId="0" borderId="3" xfId="2" applyNumberFormat="1" applyFont="1" applyFill="1" applyBorder="1" applyAlignment="1" applyProtection="1">
      <alignment horizontal="center" vertical="center"/>
    </xf>
    <xf numFmtId="2" fontId="4" fillId="11" borderId="2" xfId="2" applyNumberFormat="1" applyFont="1" applyFill="1" applyBorder="1" applyAlignment="1" applyProtection="1">
      <alignment horizontal="center" vertical="center"/>
      <protection locked="0"/>
    </xf>
    <xf numFmtId="2" fontId="4" fillId="11" borderId="3" xfId="2" applyNumberFormat="1" applyFont="1" applyFill="1" applyBorder="1" applyAlignment="1" applyProtection="1">
      <alignment horizontal="center" vertical="center"/>
      <protection locked="0"/>
    </xf>
    <xf numFmtId="2" fontId="5" fillId="11" borderId="1" xfId="2" applyNumberFormat="1" applyFont="1" applyFill="1" applyBorder="1" applyAlignment="1" applyProtection="1">
      <alignment horizontal="center" vertical="center"/>
      <protection locked="0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2" fontId="5" fillId="0" borderId="6" xfId="0" applyNumberFormat="1" applyFont="1" applyBorder="1" applyAlignment="1">
      <alignment horizontal="center" vertical="center" wrapText="1"/>
    </xf>
    <xf numFmtId="2" fontId="5" fillId="0" borderId="7" xfId="0" applyNumberFormat="1" applyFont="1" applyBorder="1" applyAlignment="1">
      <alignment horizontal="center" vertical="center" wrapText="1"/>
    </xf>
    <xf numFmtId="4" fontId="4" fillId="2" borderId="1" xfId="2" applyNumberFormat="1" applyFont="1" applyFill="1" applyBorder="1" applyAlignment="1" applyProtection="1">
      <alignment horizontal="center" vertical="center"/>
    </xf>
    <xf numFmtId="4" fontId="4" fillId="0" borderId="1" xfId="2" applyNumberFormat="1" applyFont="1" applyFill="1" applyBorder="1" applyAlignment="1" applyProtection="1">
      <alignment horizontal="center" vertical="center"/>
    </xf>
    <xf numFmtId="0" fontId="5" fillId="8" borderId="4" xfId="0" applyFont="1" applyFill="1" applyBorder="1" applyAlignment="1">
      <alignment horizontal="center" vertical="center" wrapText="1"/>
    </xf>
    <xf numFmtId="0" fontId="5" fillId="8" borderId="3" xfId="0" applyFont="1" applyFill="1" applyBorder="1" applyAlignment="1">
      <alignment horizontal="center" vertical="center" wrapText="1"/>
    </xf>
    <xf numFmtId="4" fontId="3" fillId="0" borderId="1" xfId="2" applyNumberFormat="1" applyFont="1" applyFill="1" applyBorder="1" applyAlignment="1" applyProtection="1">
      <alignment horizontal="center" vertical="center"/>
    </xf>
    <xf numFmtId="0" fontId="0" fillId="13" borderId="2" xfId="0" applyFill="1" applyBorder="1" applyAlignment="1">
      <alignment horizontal="center" vertical="center"/>
    </xf>
    <xf numFmtId="0" fontId="0" fillId="13" borderId="4" xfId="0" applyFill="1" applyBorder="1" applyAlignment="1">
      <alignment horizontal="center" vertical="center"/>
    </xf>
    <xf numFmtId="0" fontId="0" fillId="13" borderId="3" xfId="0" applyFill="1" applyBorder="1" applyAlignment="1">
      <alignment horizontal="center" vertical="center"/>
    </xf>
    <xf numFmtId="0" fontId="11" fillId="10" borderId="18" xfId="0" applyFont="1" applyFill="1" applyBorder="1" applyAlignment="1">
      <alignment horizontal="center" vertical="center"/>
    </xf>
    <xf numFmtId="0" fontId="11" fillId="10" borderId="15" xfId="0" applyFont="1" applyFill="1" applyBorder="1" applyAlignment="1">
      <alignment horizontal="center" vertical="center"/>
    </xf>
    <xf numFmtId="0" fontId="13" fillId="10" borderId="15" xfId="0" applyFont="1" applyFill="1" applyBorder="1" applyAlignment="1">
      <alignment horizontal="center" vertical="center"/>
    </xf>
    <xf numFmtId="0" fontId="13" fillId="10" borderId="2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top" wrapText="1"/>
    </xf>
    <xf numFmtId="0" fontId="4" fillId="9" borderId="18" xfId="0" applyFont="1" applyFill="1" applyBorder="1" applyAlignment="1">
      <alignment horizontal="left" vertical="top" wrapText="1"/>
    </xf>
    <xf numFmtId="0" fontId="4" fillId="9" borderId="15" xfId="0" applyFont="1" applyFill="1" applyBorder="1" applyAlignment="1">
      <alignment horizontal="left" vertical="top" wrapText="1"/>
    </xf>
    <xf numFmtId="0" fontId="4" fillId="9" borderId="21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35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6" fillId="0" borderId="0" xfId="0" applyFont="1" applyAlignment="1">
      <alignment horizontal="center"/>
    </xf>
  </cellXfs>
  <cellStyles count="5">
    <cellStyle name="Hiperlink" xfId="4" builtinId="8"/>
    <cellStyle name="Moeda" xfId="2" builtinId="4"/>
    <cellStyle name="Normal" xfId="0" builtinId="0"/>
    <cellStyle name="Porcentagem" xfId="1" builtinId="5"/>
    <cellStyle name="Vírgula" xfId="3" builtinId="3"/>
  </cellStyles>
  <dxfs count="29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u&#225;rio\Downloads\%23%20Controle%20Set_2021_047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"/>
      <sheetName val="Procuração"/>
      <sheetName val="Controle"/>
      <sheetName val="Empresas"/>
      <sheetName val="Washington"/>
      <sheetName val="Formulário"/>
      <sheetName val="Estatística"/>
      <sheetName val="VII. Rescisão"/>
      <sheetName val="IV. Férias"/>
      <sheetName val="I. Resgate 13º"/>
      <sheetName val="Controle Antigo"/>
      <sheetName val="VII. Rescisão Empresa"/>
      <sheetName val="IV. Férias Empresa"/>
    </sheetNames>
    <sheetDataSet>
      <sheetData sheetId="0">
        <row r="2">
          <cell r="A2" t="str">
            <v>Férias 
Admissão/Demissão</v>
          </cell>
        </row>
        <row r="3">
          <cell r="A3" t="str">
            <v>Férias
Ferista Fixa</v>
          </cell>
          <cell r="B3" t="str">
            <v>OK</v>
          </cell>
        </row>
        <row r="4">
          <cell r="A4" t="str">
            <v>Férias 
Admissão</v>
          </cell>
          <cell r="B4" t="str">
            <v>OK 
OK</v>
          </cell>
        </row>
        <row r="5">
          <cell r="A5" t="str">
            <v>Férias 
Demissão</v>
          </cell>
          <cell r="B5" t="str">
            <v>OK 
Falta</v>
          </cell>
        </row>
        <row r="6">
          <cell r="A6" t="str">
            <v>Demissão 
Admissão</v>
          </cell>
          <cell r="B6" t="str">
            <v>Falta 
OK</v>
          </cell>
        </row>
        <row r="7">
          <cell r="A7" t="str">
            <v>--------- 
Admissão</v>
          </cell>
          <cell r="B7" t="str">
            <v>Falta 
Falta</v>
          </cell>
        </row>
        <row r="8">
          <cell r="A8" t="str">
            <v>Licença
Admissão</v>
          </cell>
          <cell r="B8" t="str">
            <v>Falta</v>
          </cell>
        </row>
        <row r="9">
          <cell r="A9" t="str">
            <v>--------
Admissão/Demissão</v>
          </cell>
        </row>
        <row r="10">
          <cell r="A10" t="str">
            <v>Férias</v>
          </cell>
        </row>
        <row r="11">
          <cell r="A11" t="str">
            <v>--------
Demissão</v>
          </cell>
        </row>
        <row r="12">
          <cell r="A12" t="str">
            <v>Demissão
--------</v>
          </cell>
          <cell r="B12" t="str">
            <v>PAD 
OK</v>
          </cell>
        </row>
        <row r="13">
          <cell r="A13" t="str">
            <v>Substituto Fixo</v>
          </cell>
          <cell r="B13" t="str">
            <v>Férias</v>
          </cell>
        </row>
        <row r="14">
          <cell r="A14" t="str">
            <v>Continua Empresa
Admissão</v>
          </cell>
          <cell r="B14" t="str">
            <v>Conferir 
Atestado
Falta</v>
          </cell>
        </row>
        <row r="15">
          <cell r="A15" t="str">
            <v>Admissão/Demissão
Admissão</v>
          </cell>
        </row>
        <row r="16">
          <cell r="A16" t="str">
            <v>Informado 
Mês Anterior</v>
          </cell>
        </row>
      </sheetData>
      <sheetData sheetId="1"/>
      <sheetData sheetId="2"/>
      <sheetData sheetId="3">
        <row r="2">
          <cell r="B2" t="str">
            <v>3A Locação de Serviços</v>
          </cell>
          <cell r="G2" t="str">
            <v>3A Locação de Serviços Ltda</v>
          </cell>
        </row>
        <row r="3">
          <cell r="B3" t="str">
            <v>3A Locação e Mão de Obra</v>
          </cell>
          <cell r="G3" t="str">
            <v>3A Locação e Mão de Obra</v>
          </cell>
        </row>
        <row r="4">
          <cell r="B4" t="str">
            <v>3A Serviços Especiais</v>
          </cell>
          <cell r="G4" t="str">
            <v xml:space="preserve">3A Serviços Especiais Ltda </v>
          </cell>
        </row>
        <row r="5">
          <cell r="B5" t="str">
            <v>Adcon</v>
          </cell>
          <cell r="G5" t="str">
            <v>Adcon - Administração e Conservação EIRELI</v>
          </cell>
        </row>
        <row r="6">
          <cell r="B6" t="str">
            <v>Ala Segurança</v>
          </cell>
          <cell r="G6" t="str">
            <v>ALA Segurança Ltda</v>
          </cell>
        </row>
        <row r="7">
          <cell r="B7" t="str">
            <v>Atenta Serviços</v>
          </cell>
          <cell r="G7" t="str">
            <v>Atenta Serviços Terceirizados EIRELI</v>
          </cell>
        </row>
        <row r="8">
          <cell r="B8" t="str">
            <v>Atual Service</v>
          </cell>
          <cell r="G8" t="str">
            <v>Atual Service Ltda</v>
          </cell>
        </row>
        <row r="9">
          <cell r="B9" t="str">
            <v>ELO Administração</v>
          </cell>
          <cell r="G9" t="str">
            <v>ELO Administração &amp; Terceirziação Eireli</v>
          </cell>
        </row>
        <row r="10">
          <cell r="B10" t="str">
            <v>Britânica</v>
          </cell>
          <cell r="G10" t="str">
            <v>Britânica Administração &amp; Terceirização Eireli</v>
          </cell>
        </row>
        <row r="11">
          <cell r="B11" t="str">
            <v>DSS Serviços</v>
          </cell>
          <cell r="G11" t="str">
            <v>DSS Serviços de Tecnologia da Informação Ltda</v>
          </cell>
        </row>
        <row r="12">
          <cell r="B12" t="str">
            <v>Direcional</v>
          </cell>
          <cell r="G12" t="str">
            <v>Direcional Gestão de Serviços Eireli</v>
          </cell>
        </row>
        <row r="13">
          <cell r="B13" t="str">
            <v>Eficiência</v>
          </cell>
          <cell r="G13" t="str">
            <v>Eficiência Serviços Administrativos Ltda</v>
          </cell>
        </row>
        <row r="14">
          <cell r="B14" t="str">
            <v>Exclusiva</v>
          </cell>
          <cell r="G14" t="str">
            <v>Exclusiva Administração &amp; Soluções em Serviços Eireli</v>
          </cell>
        </row>
        <row r="15">
          <cell r="B15" t="str">
            <v>GestServi</v>
          </cell>
          <cell r="G15" t="str">
            <v>GestServi - Gestão e Terceirização de Mão de Obra Eireli</v>
          </cell>
        </row>
        <row r="16">
          <cell r="B16" t="str">
            <v>Mess Soluções</v>
          </cell>
          <cell r="G16" t="str">
            <v>MESS Soluções Ltda</v>
          </cell>
        </row>
        <row r="17">
          <cell r="B17" t="str">
            <v>Soluções Looping</v>
          </cell>
          <cell r="G17" t="str">
            <v>Soluções Looping Ltda</v>
          </cell>
        </row>
        <row r="18">
          <cell r="B18" t="str">
            <v>Ômega</v>
          </cell>
          <cell r="G18" t="str">
            <v>Ômega Gerenciamento e Terceirização Eireli</v>
          </cell>
        </row>
        <row r="19">
          <cell r="B19" t="str">
            <v>Plus Service</v>
          </cell>
          <cell r="G19" t="str">
            <v>Ômega Gerenciamento e Terceirização Eireli</v>
          </cell>
        </row>
        <row r="20">
          <cell r="B20" t="str">
            <v>Otimiza Terceirização</v>
          </cell>
          <cell r="G20" t="str">
            <v>Otimiza Terceirização e Serviços Eireli</v>
          </cell>
        </row>
        <row r="21">
          <cell r="B21" t="str">
            <v>Pontual Serviços</v>
          </cell>
          <cell r="G21" t="str">
            <v>Pontual Serviços Empresarial Eireli</v>
          </cell>
        </row>
        <row r="22">
          <cell r="B22" t="str">
            <v xml:space="preserve">Atenas Serviços </v>
          </cell>
          <cell r="G22" t="str">
            <v>Atenas Serviços de Apoio LTDA</v>
          </cell>
        </row>
        <row r="23">
          <cell r="B23" t="str">
            <v>LMS Locação</v>
          </cell>
          <cell r="G23" t="str">
            <v>LMS Locação E Mão De Obra EIRELI</v>
          </cell>
        </row>
        <row r="24">
          <cell r="B24" t="str">
            <v xml:space="preserve">Ampla </v>
          </cell>
        </row>
      </sheetData>
      <sheetData sheetId="4"/>
      <sheetData sheetId="5"/>
      <sheetData sheetId="6">
        <row r="2">
          <cell r="A2" t="str">
            <v>Alfredo</v>
          </cell>
        </row>
        <row r="3">
          <cell r="A3" t="str">
            <v>Fabiano</v>
          </cell>
        </row>
        <row r="4">
          <cell r="A4" t="str">
            <v>Gilmar</v>
          </cell>
        </row>
        <row r="5">
          <cell r="A5" t="str">
            <v>Keylinne</v>
          </cell>
        </row>
        <row r="6">
          <cell r="A6" t="str">
            <v>Leonardo</v>
          </cell>
        </row>
        <row r="7">
          <cell r="A7" t="str">
            <v>Luciana</v>
          </cell>
        </row>
        <row r="8">
          <cell r="A8" t="str">
            <v>Michele</v>
          </cell>
        </row>
        <row r="9">
          <cell r="A9" t="str">
            <v>Renata</v>
          </cell>
        </row>
        <row r="10">
          <cell r="A10" t="str">
            <v>Rodrigo</v>
          </cell>
        </row>
        <row r="11">
          <cell r="A11" t="str">
            <v>Matheus</v>
          </cell>
        </row>
        <row r="12">
          <cell r="A12" t="str">
            <v>Washington</v>
          </cell>
        </row>
      </sheetData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lauro.grupo3a@gmail.com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ilha1"/>
  <dimension ref="A1:I71"/>
  <sheetViews>
    <sheetView showGridLines="0" tabSelected="1" view="pageBreakPreview" zoomScaleNormal="76" zoomScaleSheetLayoutView="100" workbookViewId="0">
      <selection activeCell="F3" sqref="F3"/>
    </sheetView>
  </sheetViews>
  <sheetFormatPr defaultColWidth="4.7109375" defaultRowHeight="15" x14ac:dyDescent="0.25"/>
  <cols>
    <col min="1" max="1" width="15.7109375" style="9" customWidth="1"/>
    <col min="2" max="2" width="19.7109375" style="9" customWidth="1"/>
    <col min="3" max="3" width="28.85546875" style="9" customWidth="1"/>
    <col min="4" max="4" width="13.42578125" style="9" customWidth="1"/>
    <col min="5" max="5" width="17.140625" style="9" customWidth="1"/>
    <col min="6" max="6" width="17.85546875" style="9" customWidth="1"/>
    <col min="7" max="7" width="20.5703125" style="9" customWidth="1"/>
    <col min="8" max="8" width="24.28515625" style="78" customWidth="1"/>
    <col min="9" max="16384" width="4.7109375" style="9"/>
  </cols>
  <sheetData>
    <row r="1" spans="1:9" ht="15.75" thickBot="1" x14ac:dyDescent="0.3">
      <c r="A1" s="229" t="s">
        <v>0</v>
      </c>
      <c r="B1" s="230"/>
      <c r="C1" s="230"/>
      <c r="D1" s="230"/>
      <c r="E1" s="230"/>
      <c r="F1" s="230"/>
      <c r="G1" s="230"/>
      <c r="H1" s="231"/>
    </row>
    <row r="2" spans="1:9" ht="30.75" thickBot="1" x14ac:dyDescent="0.3">
      <c r="A2" s="81" t="s">
        <v>1</v>
      </c>
      <c r="B2" s="82" t="s">
        <v>2</v>
      </c>
      <c r="C2" s="82" t="s">
        <v>3</v>
      </c>
      <c r="D2" s="83" t="s">
        <v>4</v>
      </c>
      <c r="E2" s="83" t="s">
        <v>5</v>
      </c>
      <c r="F2" s="83" t="s">
        <v>6</v>
      </c>
      <c r="G2" s="83" t="s">
        <v>7</v>
      </c>
      <c r="H2" s="84" t="s">
        <v>8</v>
      </c>
      <c r="I2" s="8"/>
    </row>
    <row r="3" spans="1:9" x14ac:dyDescent="0.25">
      <c r="A3" s="236" t="s">
        <v>9</v>
      </c>
      <c r="B3" s="16" t="str">
        <f>'F-I'!B3</f>
        <v>MG000493/2025</v>
      </c>
      <c r="C3" s="184" t="str">
        <f>'F-I'!B4</f>
        <v>Caratinga + Insalubridade</v>
      </c>
      <c r="D3" s="67">
        <f>'F-I'!B5</f>
        <v>25</v>
      </c>
      <c r="E3" s="68">
        <v>1</v>
      </c>
      <c r="F3" s="16">
        <f>'F-I'!C65</f>
        <v>2593.4300000000003</v>
      </c>
      <c r="G3" s="16">
        <f t="shared" ref="G3" si="0">E3*F3</f>
        <v>2593.4300000000003</v>
      </c>
      <c r="H3" s="75">
        <f>G3*24</f>
        <v>62242.320000000007</v>
      </c>
    </row>
    <row r="4" spans="1:9" x14ac:dyDescent="0.25">
      <c r="A4" s="237"/>
      <c r="B4" s="11" t="str">
        <f>'F-I'!D3</f>
        <v>MG000493/2025</v>
      </c>
      <c r="C4" s="183" t="str">
        <f>'F-I'!D4</f>
        <v>Coronel Fabriciano</v>
      </c>
      <c r="D4" s="18">
        <f>'F-I'!D5</f>
        <v>15</v>
      </c>
      <c r="E4" s="25">
        <v>1</v>
      </c>
      <c r="F4" s="11">
        <f>'F-I'!E65</f>
        <v>1151.19</v>
      </c>
      <c r="G4" s="11">
        <f>E4*F4</f>
        <v>1151.19</v>
      </c>
      <c r="H4" s="76">
        <f>G4*24</f>
        <v>27628.560000000001</v>
      </c>
    </row>
    <row r="5" spans="1:9" x14ac:dyDescent="0.25">
      <c r="A5" s="237"/>
      <c r="B5" s="11" t="str">
        <f>'F-I'!F3</f>
        <v>MG000493/2025</v>
      </c>
      <c r="C5" s="183" t="str">
        <f>'F-I'!F4</f>
        <v>Inhapim</v>
      </c>
      <c r="D5" s="18">
        <f>'F-I'!F5</f>
        <v>15</v>
      </c>
      <c r="E5" s="25">
        <v>1</v>
      </c>
      <c r="F5" s="11">
        <f>'F-I'!G65</f>
        <v>953.98000000000013</v>
      </c>
      <c r="G5" s="11">
        <f>E5*F5</f>
        <v>953.98000000000013</v>
      </c>
      <c r="H5" s="76">
        <f>G5*24</f>
        <v>22895.520000000004</v>
      </c>
    </row>
    <row r="6" spans="1:9" x14ac:dyDescent="0.25">
      <c r="A6" s="237"/>
      <c r="B6" s="11" t="str">
        <f>'F-I'!H3</f>
        <v>MG000493/2025</v>
      </c>
      <c r="C6" s="183" t="str">
        <f>'F-I'!H4</f>
        <v>Timóteo</v>
      </c>
      <c r="D6" s="18">
        <f>'F-I'!H5</f>
        <v>25</v>
      </c>
      <c r="E6" s="25">
        <v>1</v>
      </c>
      <c r="F6" s="11">
        <f>'F-I'!I65</f>
        <v>1686.1799999999998</v>
      </c>
      <c r="G6" s="11">
        <f t="shared" ref="G6" si="1">E6*F6</f>
        <v>1686.1799999999998</v>
      </c>
      <c r="H6" s="76">
        <f t="shared" ref="H6" si="2">G6*24</f>
        <v>40468.319999999992</v>
      </c>
    </row>
    <row r="7" spans="1:9" x14ac:dyDescent="0.25">
      <c r="A7" s="237"/>
      <c r="B7" s="11" t="str">
        <f>'F-I'!J3</f>
        <v>MG000493/2025</v>
      </c>
      <c r="C7" s="183" t="str">
        <f>'F-I'!J4</f>
        <v>Açucena</v>
      </c>
      <c r="D7" s="18">
        <f>'F-I'!J5</f>
        <v>15</v>
      </c>
      <c r="E7" s="25">
        <v>1</v>
      </c>
      <c r="F7" s="11">
        <f>'F-I'!K65</f>
        <v>890.0200000000001</v>
      </c>
      <c r="G7" s="11">
        <f>E7*F7</f>
        <v>890.0200000000001</v>
      </c>
      <c r="H7" s="76">
        <f>G7*24</f>
        <v>21360.480000000003</v>
      </c>
    </row>
    <row r="8" spans="1:9" x14ac:dyDescent="0.25">
      <c r="A8" s="237"/>
      <c r="B8" s="11" t="str">
        <f>'F-I'!L3</f>
        <v>MG000493/2025</v>
      </c>
      <c r="C8" s="183" t="str">
        <f>'F-I'!L4</f>
        <v>Guanhães</v>
      </c>
      <c r="D8" s="18">
        <f>'F-I'!L5</f>
        <v>15</v>
      </c>
      <c r="E8" s="25">
        <v>1</v>
      </c>
      <c r="F8" s="11">
        <f>'F-I'!M65</f>
        <v>899.3900000000001</v>
      </c>
      <c r="G8" s="11">
        <f>E8*F8</f>
        <v>899.3900000000001</v>
      </c>
      <c r="H8" s="76">
        <f>G8*24</f>
        <v>21585.360000000001</v>
      </c>
    </row>
    <row r="9" spans="1:9" x14ac:dyDescent="0.25">
      <c r="A9" s="237"/>
      <c r="B9" s="11" t="str">
        <f>'F-I'!N3</f>
        <v>MG000493/2025</v>
      </c>
      <c r="C9" s="183" t="str">
        <f>'F-I'!N4</f>
        <v>Tarumirim</v>
      </c>
      <c r="D9" s="18">
        <f>'F-I'!N5</f>
        <v>15</v>
      </c>
      <c r="E9" s="25">
        <v>1</v>
      </c>
      <c r="F9" s="11">
        <f>'F-I'!O65</f>
        <v>876.33</v>
      </c>
      <c r="G9" s="11">
        <f>E9*F9</f>
        <v>876.33</v>
      </c>
      <c r="H9" s="76">
        <f>G9*24</f>
        <v>21031.920000000002</v>
      </c>
    </row>
    <row r="10" spans="1:9" x14ac:dyDescent="0.25">
      <c r="A10" s="237" t="s">
        <v>10</v>
      </c>
      <c r="B10" s="11" t="str">
        <f>'F-II'!B3</f>
        <v>MG000692/2021</v>
      </c>
      <c r="C10" s="183" t="str">
        <f>'F-II'!B4</f>
        <v>Capelinha</v>
      </c>
      <c r="D10" s="18">
        <f>'F-II'!B5</f>
        <v>20</v>
      </c>
      <c r="E10" s="25">
        <v>1</v>
      </c>
      <c r="F10" s="11">
        <f>'F-II'!C65</f>
        <v>1331.34</v>
      </c>
      <c r="G10" s="11">
        <f t="shared" ref="G10" si="3">E10*F10</f>
        <v>1331.34</v>
      </c>
      <c r="H10" s="76">
        <f t="shared" ref="H10" si="4">G10*24</f>
        <v>31952.159999999996</v>
      </c>
    </row>
    <row r="11" spans="1:9" x14ac:dyDescent="0.25">
      <c r="A11" s="237"/>
      <c r="B11" s="11" t="str">
        <f>'F-II'!D3</f>
        <v>MG000692/2021</v>
      </c>
      <c r="C11" s="183" t="str">
        <f>'F-II'!D4</f>
        <v>Itambacuri</v>
      </c>
      <c r="D11" s="18">
        <f>'F-II'!D5</f>
        <v>15</v>
      </c>
      <c r="E11" s="25">
        <v>1</v>
      </c>
      <c r="F11" s="11">
        <f>'F-II'!E65</f>
        <v>923.2700000000001</v>
      </c>
      <c r="G11" s="11">
        <f t="shared" ref="G11:G17" si="5">E11*F11</f>
        <v>923.2700000000001</v>
      </c>
      <c r="H11" s="76">
        <f t="shared" ref="H11:H20" si="6">G11*24</f>
        <v>22158.480000000003</v>
      </c>
    </row>
    <row r="12" spans="1:9" x14ac:dyDescent="0.25">
      <c r="A12" s="237"/>
      <c r="B12" s="11" t="str">
        <f>'F-II'!F3</f>
        <v>MG000692/2021</v>
      </c>
      <c r="C12" s="183" t="str">
        <f>'F-II'!F4</f>
        <v>Jequitinhonha</v>
      </c>
      <c r="D12" s="18">
        <f>'F-II'!F5</f>
        <v>15</v>
      </c>
      <c r="E12" s="25">
        <v>1</v>
      </c>
      <c r="F12" s="11">
        <f>'F-II'!G65</f>
        <v>942.71000000000015</v>
      </c>
      <c r="G12" s="11">
        <f t="shared" si="5"/>
        <v>942.71000000000015</v>
      </c>
      <c r="H12" s="76">
        <f t="shared" si="6"/>
        <v>22625.040000000005</v>
      </c>
    </row>
    <row r="13" spans="1:9" x14ac:dyDescent="0.25">
      <c r="A13" s="237"/>
      <c r="B13" s="11" t="str">
        <f>'F-II'!H3</f>
        <v>MG000692/2021</v>
      </c>
      <c r="C13" s="183" t="str">
        <f>'F-II'!H4</f>
        <v>Nanuque</v>
      </c>
      <c r="D13" s="18">
        <f>'F-II'!H5</f>
        <v>25</v>
      </c>
      <c r="E13" s="25">
        <v>1</v>
      </c>
      <c r="F13" s="11">
        <f>'F-II'!I65</f>
        <v>1658.7199999999998</v>
      </c>
      <c r="G13" s="11">
        <f t="shared" si="5"/>
        <v>1658.7199999999998</v>
      </c>
      <c r="H13" s="76">
        <f t="shared" si="6"/>
        <v>39809.279999999999</v>
      </c>
    </row>
    <row r="14" spans="1:9" x14ac:dyDescent="0.25">
      <c r="A14" s="237"/>
      <c r="B14" s="11" t="str">
        <f>'F-II'!J3</f>
        <v>MG000692/2021</v>
      </c>
      <c r="C14" s="183" t="str">
        <f>'F-II'!J4</f>
        <v>Águas Formosas</v>
      </c>
      <c r="D14" s="18">
        <f>'F-II'!J5</f>
        <v>15</v>
      </c>
      <c r="E14" s="25">
        <v>1</v>
      </c>
      <c r="F14" s="11">
        <f>'F-II'!K65</f>
        <v>942.71000000000015</v>
      </c>
      <c r="G14" s="11">
        <f t="shared" si="5"/>
        <v>942.71000000000015</v>
      </c>
      <c r="H14" s="76">
        <f t="shared" si="6"/>
        <v>22625.040000000005</v>
      </c>
    </row>
    <row r="15" spans="1:9" x14ac:dyDescent="0.25">
      <c r="A15" s="237"/>
      <c r="B15" s="11" t="str">
        <f>'F-II'!L3</f>
        <v>MG000692/2021</v>
      </c>
      <c r="C15" s="183" t="str">
        <f>'F-II'!L4</f>
        <v>Malacacheta</v>
      </c>
      <c r="D15" s="18">
        <f>'F-II'!L5</f>
        <v>20</v>
      </c>
      <c r="E15" s="25">
        <v>1</v>
      </c>
      <c r="F15" s="11">
        <f>'F-II'!M65</f>
        <v>1225.7</v>
      </c>
      <c r="G15" s="11">
        <f t="shared" si="5"/>
        <v>1225.7</v>
      </c>
      <c r="H15" s="76">
        <f t="shared" si="6"/>
        <v>29416.800000000003</v>
      </c>
    </row>
    <row r="16" spans="1:9" x14ac:dyDescent="0.25">
      <c r="A16" s="237"/>
      <c r="B16" s="11" t="str">
        <f>'F-II'!N3</f>
        <v>MG000692/2021</v>
      </c>
      <c r="C16" s="183" t="str">
        <f>'F-II'!N4</f>
        <v>Novo Cruzeiro</v>
      </c>
      <c r="D16" s="18">
        <f>'F-II'!N5</f>
        <v>15</v>
      </c>
      <c r="E16" s="25">
        <v>1</v>
      </c>
      <c r="F16" s="11">
        <f>'F-II'!O65</f>
        <v>942.71000000000015</v>
      </c>
      <c r="G16" s="11">
        <f t="shared" si="5"/>
        <v>942.71000000000015</v>
      </c>
      <c r="H16" s="76">
        <f t="shared" si="6"/>
        <v>22625.040000000005</v>
      </c>
    </row>
    <row r="17" spans="1:8" x14ac:dyDescent="0.25">
      <c r="A17" s="237"/>
      <c r="B17" s="11" t="str">
        <f>'F-II'!P3</f>
        <v>MG000692/2021</v>
      </c>
      <c r="C17" s="183" t="str">
        <f>'F-II'!P4</f>
        <v>Pedra Azul</v>
      </c>
      <c r="D17" s="18">
        <f>'F-II'!P5</f>
        <v>20</v>
      </c>
      <c r="E17" s="25">
        <v>1</v>
      </c>
      <c r="F17" s="11">
        <f>'F-II'!Q65</f>
        <v>1251.51</v>
      </c>
      <c r="G17" s="11">
        <f t="shared" si="5"/>
        <v>1251.51</v>
      </c>
      <c r="H17" s="76">
        <f t="shared" si="6"/>
        <v>30036.239999999998</v>
      </c>
    </row>
    <row r="18" spans="1:8" x14ac:dyDescent="0.25">
      <c r="A18" s="237" t="s">
        <v>11</v>
      </c>
      <c r="B18" s="11" t="str">
        <f>'F-III'!B3</f>
        <v>MG001172/2025</v>
      </c>
      <c r="C18" s="183" t="str">
        <f>'F-III'!B4</f>
        <v>Barão de Cocais</v>
      </c>
      <c r="D18" s="18">
        <f>'F-III'!B5</f>
        <v>15</v>
      </c>
      <c r="E18" s="25">
        <v>1</v>
      </c>
      <c r="F18" s="11">
        <f>'F-III'!C65</f>
        <v>1020.33</v>
      </c>
      <c r="G18" s="11">
        <f t="shared" ref="G18" si="7">E18*F18</f>
        <v>1020.33</v>
      </c>
      <c r="H18" s="76">
        <f t="shared" si="6"/>
        <v>24487.920000000002</v>
      </c>
    </row>
    <row r="19" spans="1:8" x14ac:dyDescent="0.25">
      <c r="A19" s="237"/>
      <c r="B19" s="11" t="str">
        <f>'F-III'!D3</f>
        <v>MG001172/2025</v>
      </c>
      <c r="C19" s="183" t="str">
        <f>'F-III'!D4</f>
        <v>Santa Bárbara</v>
      </c>
      <c r="D19" s="18">
        <f>'F-III'!D5</f>
        <v>20</v>
      </c>
      <c r="E19" s="25">
        <v>1</v>
      </c>
      <c r="F19" s="11">
        <f>'F-III'!E65</f>
        <v>1281.7</v>
      </c>
      <c r="G19" s="11">
        <f>E19*F19</f>
        <v>1281.7</v>
      </c>
      <c r="H19" s="76">
        <f t="shared" si="6"/>
        <v>30760.800000000003</v>
      </c>
    </row>
    <row r="20" spans="1:8" x14ac:dyDescent="0.25">
      <c r="A20" s="237"/>
      <c r="B20" s="11" t="str">
        <f>'F-III'!F3</f>
        <v>MG001172/2025</v>
      </c>
      <c r="C20" s="183" t="str">
        <f>'F-III'!F4</f>
        <v>Alvinópolis</v>
      </c>
      <c r="D20" s="18">
        <f>'F-III'!F5</f>
        <v>15</v>
      </c>
      <c r="E20" s="25">
        <v>1</v>
      </c>
      <c r="F20" s="11">
        <f>'F-III'!G65</f>
        <v>899.3900000000001</v>
      </c>
      <c r="G20" s="11">
        <f>E20*F20</f>
        <v>899.3900000000001</v>
      </c>
      <c r="H20" s="76">
        <f t="shared" si="6"/>
        <v>21585.360000000001</v>
      </c>
    </row>
    <row r="21" spans="1:8" x14ac:dyDescent="0.25">
      <c r="A21" s="237"/>
      <c r="B21" s="11" t="str">
        <f>'F-III'!H3</f>
        <v>MG001172/2025</v>
      </c>
      <c r="C21" s="183" t="str">
        <f>'F-III'!H4</f>
        <v>São Domingos do Prata</v>
      </c>
      <c r="D21" s="18">
        <f>'F-III'!H5</f>
        <v>15</v>
      </c>
      <c r="E21" s="25">
        <v>1</v>
      </c>
      <c r="F21" s="11">
        <f>'F-III'!I65</f>
        <v>871.86000000000013</v>
      </c>
      <c r="G21" s="11">
        <f t="shared" ref="G21:G22" si="8">E21*F21</f>
        <v>871.86000000000013</v>
      </c>
      <c r="H21" s="76">
        <f t="shared" ref="H21:H22" si="9">G21*24</f>
        <v>20924.640000000003</v>
      </c>
    </row>
    <row r="22" spans="1:8" x14ac:dyDescent="0.25">
      <c r="A22" s="237" t="s">
        <v>12</v>
      </c>
      <c r="B22" s="11" t="str">
        <f>'F-IV'!B3</f>
        <v>MG000016/2025</v>
      </c>
      <c r="C22" s="183" t="str">
        <f>'F-IV'!B4</f>
        <v>Betim</v>
      </c>
      <c r="D22" s="18">
        <f>'F-IV'!B5</f>
        <v>40</v>
      </c>
      <c r="E22" s="25">
        <v>1</v>
      </c>
      <c r="F22" s="11">
        <f>'F-IV'!C65</f>
        <v>3229.06</v>
      </c>
      <c r="G22" s="11">
        <f t="shared" si="8"/>
        <v>3229.06</v>
      </c>
      <c r="H22" s="76">
        <f t="shared" si="9"/>
        <v>77497.440000000002</v>
      </c>
    </row>
    <row r="23" spans="1:8" x14ac:dyDescent="0.25">
      <c r="A23" s="237"/>
      <c r="B23" s="11" t="str">
        <f>'F-IV'!D3</f>
        <v>MG000016/2025</v>
      </c>
      <c r="C23" s="183" t="str">
        <f>'F-IV'!D4</f>
        <v>Brumadinho</v>
      </c>
      <c r="D23" s="18">
        <f>'F-IV'!D5</f>
        <v>15</v>
      </c>
      <c r="E23" s="25">
        <v>1</v>
      </c>
      <c r="F23" s="11">
        <f>'F-IV'!E65</f>
        <v>1147.28</v>
      </c>
      <c r="G23" s="11">
        <f t="shared" ref="G23" si="10">E23*F23</f>
        <v>1147.28</v>
      </c>
      <c r="H23" s="76">
        <f t="shared" ref="H23" si="11">G23*24</f>
        <v>27534.720000000001</v>
      </c>
    </row>
    <row r="24" spans="1:8" x14ac:dyDescent="0.25">
      <c r="A24" s="237"/>
      <c r="B24" s="11" t="str">
        <f>'F-IV'!F3</f>
        <v>MG000016/2025</v>
      </c>
      <c r="C24" s="183" t="str">
        <f>'F-IV'!F4</f>
        <v>Ibirité</v>
      </c>
      <c r="D24" s="18">
        <f>'F-IV'!F5</f>
        <v>15</v>
      </c>
      <c r="E24" s="25">
        <v>1</v>
      </c>
      <c r="F24" s="11">
        <f>'F-IV'!G65</f>
        <v>1230.67</v>
      </c>
      <c r="G24" s="11">
        <f t="shared" ref="G24:G33" si="12">E24*F24</f>
        <v>1230.67</v>
      </c>
      <c r="H24" s="76">
        <f t="shared" ref="H24:H33" si="13">G24*24</f>
        <v>29536.080000000002</v>
      </c>
    </row>
    <row r="25" spans="1:8" x14ac:dyDescent="0.25">
      <c r="A25" s="237"/>
      <c r="B25" s="11" t="str">
        <f>'F-IV'!H3</f>
        <v>MG000016/2025</v>
      </c>
      <c r="C25" s="183" t="str">
        <f>'F-IV'!H4</f>
        <v>Mateus Leme</v>
      </c>
      <c r="D25" s="18">
        <f>'F-IV'!H5</f>
        <v>15</v>
      </c>
      <c r="E25" s="25">
        <v>1</v>
      </c>
      <c r="F25" s="11">
        <f>'F-IV'!I65</f>
        <v>1097.8000000000002</v>
      </c>
      <c r="G25" s="11">
        <f t="shared" si="12"/>
        <v>1097.8000000000002</v>
      </c>
      <c r="H25" s="76">
        <f t="shared" si="13"/>
        <v>26347.200000000004</v>
      </c>
    </row>
    <row r="26" spans="1:8" x14ac:dyDescent="0.25">
      <c r="A26" s="237"/>
      <c r="B26" s="11" t="str">
        <f>'F-IV'!J3</f>
        <v>MG000016/2025</v>
      </c>
      <c r="C26" s="183" t="str">
        <f>'F-IV'!J4</f>
        <v>Matozinhos</v>
      </c>
      <c r="D26" s="18">
        <f>'F-IV'!J5</f>
        <v>15</v>
      </c>
      <c r="E26" s="25">
        <v>1</v>
      </c>
      <c r="F26" s="11">
        <f>'F-IV'!K65</f>
        <v>1106.7800000000002</v>
      </c>
      <c r="G26" s="11">
        <f t="shared" si="12"/>
        <v>1106.7800000000002</v>
      </c>
      <c r="H26" s="76">
        <f t="shared" si="13"/>
        <v>26562.720000000005</v>
      </c>
    </row>
    <row r="27" spans="1:8" x14ac:dyDescent="0.25">
      <c r="A27" s="237"/>
      <c r="B27" s="11" t="str">
        <f>'F-IV'!L3</f>
        <v>MG000016/2025</v>
      </c>
      <c r="C27" s="183" t="str">
        <f>'F-IV'!L4</f>
        <v>Nova Lima</v>
      </c>
      <c r="D27" s="18">
        <f>'F-IV'!L5</f>
        <v>15</v>
      </c>
      <c r="E27" s="25">
        <v>1</v>
      </c>
      <c r="F27" s="11">
        <f>'F-IV'!M65</f>
        <v>1152.21</v>
      </c>
      <c r="G27" s="11">
        <f t="shared" si="12"/>
        <v>1152.21</v>
      </c>
      <c r="H27" s="76">
        <f t="shared" si="13"/>
        <v>27653.040000000001</v>
      </c>
    </row>
    <row r="28" spans="1:8" x14ac:dyDescent="0.25">
      <c r="A28" s="237"/>
      <c r="B28" s="11" t="str">
        <f>'F-IV'!N3</f>
        <v>MG000016/2025</v>
      </c>
      <c r="C28" s="183" t="str">
        <f>'F-IV'!N4</f>
        <v>Sabará</v>
      </c>
      <c r="D28" s="18">
        <f>'F-IV'!N5</f>
        <v>15</v>
      </c>
      <c r="E28" s="25">
        <v>1</v>
      </c>
      <c r="F28" s="11">
        <f>'F-IV'!O65</f>
        <v>1229.73</v>
      </c>
      <c r="G28" s="11">
        <f t="shared" si="12"/>
        <v>1229.73</v>
      </c>
      <c r="H28" s="76">
        <f t="shared" si="13"/>
        <v>29513.52</v>
      </c>
    </row>
    <row r="29" spans="1:8" x14ac:dyDescent="0.25">
      <c r="A29" s="237"/>
      <c r="B29" s="11" t="str">
        <f>'F-IV'!P3</f>
        <v>MG000016/2025</v>
      </c>
      <c r="C29" s="185" t="str">
        <f>'F-IV'!P4</f>
        <v>Ribeirão das Neves</v>
      </c>
      <c r="D29" s="18">
        <f>'F-IV'!P5</f>
        <v>15</v>
      </c>
      <c r="E29" s="144">
        <v>2</v>
      </c>
      <c r="F29" s="11">
        <f>'F-IV'!Q65</f>
        <v>1264.46</v>
      </c>
      <c r="G29" s="11">
        <f t="shared" si="12"/>
        <v>2528.92</v>
      </c>
      <c r="H29" s="76">
        <f t="shared" si="13"/>
        <v>60694.080000000002</v>
      </c>
    </row>
    <row r="30" spans="1:8" x14ac:dyDescent="0.25">
      <c r="A30" s="237"/>
      <c r="B30" s="11" t="str">
        <f>'F-IV'!T3</f>
        <v>MG000016/2025</v>
      </c>
      <c r="C30" s="185" t="str">
        <f>'F-IV'!T4</f>
        <v>Santa Luzia</v>
      </c>
      <c r="D30" s="18">
        <f>'F-IV'!T5</f>
        <v>15</v>
      </c>
      <c r="E30" s="144">
        <v>2</v>
      </c>
      <c r="F30" s="11">
        <f>'F-IV'!U65</f>
        <v>1417.31</v>
      </c>
      <c r="G30" s="11">
        <f t="shared" si="12"/>
        <v>2834.62</v>
      </c>
      <c r="H30" s="76">
        <f t="shared" si="13"/>
        <v>68030.880000000005</v>
      </c>
    </row>
    <row r="31" spans="1:8" x14ac:dyDescent="0.25">
      <c r="A31" s="145" t="s">
        <v>13</v>
      </c>
      <c r="B31" s="11" t="str">
        <f>'F-V'!B3</f>
        <v>MG002846/2025</v>
      </c>
      <c r="C31" s="183" t="str">
        <f>'F-V'!B4</f>
        <v>Governador Valadares</v>
      </c>
      <c r="D31" s="18">
        <f>'F-V'!B5</f>
        <v>30</v>
      </c>
      <c r="E31" s="25">
        <v>1</v>
      </c>
      <c r="F31" s="11">
        <f>'F-V'!C65</f>
        <v>2043.4</v>
      </c>
      <c r="G31" s="11">
        <f>E31*F31</f>
        <v>2043.4</v>
      </c>
      <c r="H31" s="76">
        <f>G31*24</f>
        <v>49041.600000000006</v>
      </c>
    </row>
    <row r="32" spans="1:8" x14ac:dyDescent="0.25">
      <c r="A32" s="145" t="s">
        <v>14</v>
      </c>
      <c r="B32" s="11" t="str">
        <f>'F-VI'!B3</f>
        <v>MG000736/2025</v>
      </c>
      <c r="C32" s="183" t="str">
        <f>'F-VI'!B4</f>
        <v>Ipatinga</v>
      </c>
      <c r="D32" s="18">
        <f>'F-VI'!B5</f>
        <v>15</v>
      </c>
      <c r="E32" s="25">
        <v>1</v>
      </c>
      <c r="F32" s="11">
        <f>'F-VI'!C66</f>
        <v>1193.74</v>
      </c>
      <c r="G32" s="11">
        <f>E32*F32</f>
        <v>1193.74</v>
      </c>
      <c r="H32" s="76">
        <f>G32*24</f>
        <v>28649.760000000002</v>
      </c>
    </row>
    <row r="33" spans="1:9" x14ac:dyDescent="0.25">
      <c r="A33" s="145" t="s">
        <v>15</v>
      </c>
      <c r="B33" s="11" t="str">
        <f>'F-VII'!B3</f>
        <v>MG0001342/2025</v>
      </c>
      <c r="C33" s="183" t="str">
        <f>'F-VII'!B4</f>
        <v>João Monlevade</v>
      </c>
      <c r="D33" s="18">
        <f>'F-VII'!B5</f>
        <v>15</v>
      </c>
      <c r="E33" s="25">
        <v>1</v>
      </c>
      <c r="F33" s="11">
        <f>'F-VII'!C65</f>
        <v>1138.18</v>
      </c>
      <c r="G33" s="11">
        <f t="shared" si="12"/>
        <v>1138.18</v>
      </c>
      <c r="H33" s="76">
        <f t="shared" si="13"/>
        <v>27316.32</v>
      </c>
    </row>
    <row r="34" spans="1:9" x14ac:dyDescent="0.25">
      <c r="A34" s="145" t="s">
        <v>16</v>
      </c>
      <c r="B34" s="11" t="str">
        <f>'F-VIII'!B3</f>
        <v>MG004477/2024</v>
      </c>
      <c r="C34" s="183" t="str">
        <f>'F-VIII'!B4</f>
        <v>Teófilo Otoni</v>
      </c>
      <c r="D34" s="18">
        <f>'F-VIII'!B5</f>
        <v>40</v>
      </c>
      <c r="E34" s="25">
        <v>1</v>
      </c>
      <c r="F34" s="11">
        <f>'F-VIII'!C65</f>
        <v>3261.4900000000002</v>
      </c>
      <c r="G34" s="11">
        <f>E34*F34</f>
        <v>3261.4900000000002</v>
      </c>
      <c r="H34" s="76">
        <f t="shared" ref="H34:H35" si="14">G34*24</f>
        <v>78275.760000000009</v>
      </c>
    </row>
    <row r="35" spans="1:9" ht="15.75" thickBot="1" x14ac:dyDescent="0.3">
      <c r="A35" s="85" t="s">
        <v>17</v>
      </c>
      <c r="B35" s="86" t="s">
        <v>18</v>
      </c>
      <c r="C35" s="232"/>
      <c r="D35" s="232"/>
      <c r="E35" s="232"/>
      <c r="F35" s="232"/>
      <c r="G35" s="88">
        <f>'F-IX Equipamentos'!C22</f>
        <v>0</v>
      </c>
      <c r="H35" s="87">
        <f t="shared" si="14"/>
        <v>0</v>
      </c>
    </row>
    <row r="36" spans="1:9" x14ac:dyDescent="0.25">
      <c r="B36" s="64" t="s">
        <v>19</v>
      </c>
      <c r="C36" s="15"/>
      <c r="D36" s="15"/>
      <c r="E36" s="64">
        <f>SUM(E3:E35)</f>
        <v>34</v>
      </c>
      <c r="G36" s="65">
        <f>SUM(G3:G35)</f>
        <v>45536.35</v>
      </c>
      <c r="H36" s="77">
        <f>SUM(H3:H35)</f>
        <v>1092872.3999999994</v>
      </c>
    </row>
    <row r="37" spans="1:9" ht="15.75" thickBot="1" x14ac:dyDescent="0.3">
      <c r="F37" s="10"/>
      <c r="G37" s="10"/>
    </row>
    <row r="38" spans="1:9" ht="15.75" thickBot="1" x14ac:dyDescent="0.3">
      <c r="A38" s="229" t="s">
        <v>20</v>
      </c>
      <c r="B38" s="230"/>
      <c r="C38" s="230"/>
      <c r="D38" s="230"/>
      <c r="E38" s="230"/>
      <c r="F38" s="230"/>
      <c r="G38" s="230"/>
      <c r="H38" s="231"/>
    </row>
    <row r="39" spans="1:9" ht="15.75" thickBot="1" x14ac:dyDescent="0.3">
      <c r="A39" s="23" t="s">
        <v>1</v>
      </c>
      <c r="B39" s="17" t="s">
        <v>2</v>
      </c>
      <c r="C39" s="233" t="s">
        <v>3</v>
      </c>
      <c r="D39" s="234"/>
      <c r="E39" s="234"/>
      <c r="F39" s="234"/>
      <c r="G39" s="235"/>
      <c r="H39" s="74" t="s">
        <v>21</v>
      </c>
      <c r="I39" s="8"/>
    </row>
    <row r="40" spans="1:9" ht="15.75" thickBot="1" x14ac:dyDescent="0.3">
      <c r="A40" s="66" t="s">
        <v>12</v>
      </c>
      <c r="B40" s="24" t="str">
        <f>'F-IV'!B77</f>
        <v>MG000016/2025</v>
      </c>
      <c r="C40" s="213" t="str">
        <f>'F-IV'!B78</f>
        <v>Betim</v>
      </c>
      <c r="D40" s="214"/>
      <c r="E40" s="214"/>
      <c r="F40" s="214"/>
      <c r="G40" s="215"/>
      <c r="H40" s="79">
        <f>'F-IV'!C132</f>
        <v>6636.9000000000005</v>
      </c>
    </row>
    <row r="41" spans="1:9" ht="15.75" thickBot="1" x14ac:dyDescent="0.3">
      <c r="A41" s="66" t="s">
        <v>13</v>
      </c>
      <c r="B41" s="24" t="str">
        <f>'F-V'!B3</f>
        <v>MG002846/2025</v>
      </c>
      <c r="C41" s="213" t="str">
        <f>'F-V'!B72</f>
        <v>Governador Valadares</v>
      </c>
      <c r="D41" s="214"/>
      <c r="E41" s="214"/>
      <c r="F41" s="214"/>
      <c r="G41" s="215"/>
      <c r="H41" s="79">
        <f>'F-V'!C126</f>
        <v>8968.8000000000011</v>
      </c>
    </row>
    <row r="42" spans="1:9" ht="15.75" thickBot="1" x14ac:dyDescent="0.3">
      <c r="A42" s="66" t="s">
        <v>16</v>
      </c>
      <c r="B42" s="24" t="str">
        <f>'F-VIII'!B3</f>
        <v>MG004477/2024</v>
      </c>
      <c r="C42" s="213" t="str">
        <f>'F-VIII'!B72</f>
        <v>Teófilo Otoni</v>
      </c>
      <c r="D42" s="214"/>
      <c r="E42" s="214"/>
      <c r="F42" s="214"/>
      <c r="G42" s="215"/>
      <c r="H42" s="79">
        <f>'F-VIII'!C126</f>
        <v>6257.6640000000007</v>
      </c>
    </row>
    <row r="43" spans="1:9" x14ac:dyDescent="0.25">
      <c r="A43" s="50"/>
      <c r="B43" s="10"/>
      <c r="C43" s="71"/>
      <c r="D43" s="71"/>
      <c r="E43" s="71"/>
      <c r="F43" s="71"/>
      <c r="G43" s="64" t="s">
        <v>19</v>
      </c>
      <c r="H43" s="77">
        <f>SUM(H40:H42)</f>
        <v>21863.364000000001</v>
      </c>
    </row>
    <row r="44" spans="1:9" ht="15.75" thickBot="1" x14ac:dyDescent="0.3"/>
    <row r="45" spans="1:9" ht="15.75" thickBot="1" x14ac:dyDescent="0.3">
      <c r="F45" s="227" t="s">
        <v>22</v>
      </c>
      <c r="G45" s="228"/>
      <c r="H45" s="80">
        <f>SUM(H36,H43)</f>
        <v>1114735.7639999995</v>
      </c>
    </row>
    <row r="46" spans="1:9" x14ac:dyDescent="0.25">
      <c r="H46" s="9"/>
    </row>
    <row r="47" spans="1:9" s="156" customFormat="1" ht="12.75" customHeight="1" x14ac:dyDescent="0.2">
      <c r="A47" s="225" t="s">
        <v>23</v>
      </c>
      <c r="B47" s="225"/>
      <c r="C47" s="225"/>
      <c r="D47" s="225"/>
      <c r="E47" s="225"/>
      <c r="F47" s="225"/>
      <c r="G47" s="225"/>
      <c r="H47" s="225"/>
    </row>
    <row r="48" spans="1:9" s="156" customFormat="1" ht="12.75" customHeight="1" x14ac:dyDescent="0.2">
      <c r="A48" s="225"/>
      <c r="B48" s="225"/>
      <c r="C48" s="225"/>
      <c r="D48" s="225"/>
      <c r="E48" s="225"/>
      <c r="F48" s="225"/>
      <c r="G48" s="225"/>
      <c r="H48" s="225"/>
    </row>
    <row r="49" spans="1:8" s="157" customFormat="1" ht="12.75" customHeight="1" x14ac:dyDescent="0.2">
      <c r="A49" s="226" t="s">
        <v>24</v>
      </c>
      <c r="B49" s="226"/>
      <c r="C49" s="226"/>
      <c r="D49" s="226"/>
      <c r="E49" s="226"/>
      <c r="F49" s="226"/>
      <c r="G49" s="226"/>
      <c r="H49" s="226"/>
    </row>
    <row r="50" spans="1:8" s="157" customFormat="1" ht="12.75" customHeight="1" x14ac:dyDescent="0.2">
      <c r="A50" s="226"/>
      <c r="B50" s="226"/>
      <c r="C50" s="226"/>
      <c r="D50" s="226"/>
      <c r="E50" s="226"/>
      <c r="F50" s="226"/>
      <c r="G50" s="226"/>
      <c r="H50" s="226"/>
    </row>
    <row r="51" spans="1:8" s="156" customFormat="1" ht="12.75" customHeight="1" x14ac:dyDescent="0.25">
      <c r="A51" s="207" t="s">
        <v>25</v>
      </c>
      <c r="B51" s="207"/>
      <c r="C51" s="207"/>
      <c r="D51" s="207"/>
      <c r="E51" s="207"/>
      <c r="F51" s="207"/>
      <c r="G51" s="207"/>
      <c r="H51" s="207"/>
    </row>
    <row r="52" spans="1:8" s="156" customFormat="1" ht="12.75" customHeight="1" x14ac:dyDescent="0.25">
      <c r="A52" s="158" t="s">
        <v>26</v>
      </c>
      <c r="B52" s="216" t="s">
        <v>27</v>
      </c>
      <c r="C52" s="216"/>
      <c r="D52" s="216"/>
      <c r="E52" s="216"/>
      <c r="F52" s="224" t="s">
        <v>28</v>
      </c>
      <c r="G52" s="224"/>
      <c r="H52" s="224"/>
    </row>
    <row r="53" spans="1:8" s="156" customFormat="1" ht="12.75" customHeight="1" x14ac:dyDescent="0.25">
      <c r="A53" s="158" t="s">
        <v>29</v>
      </c>
      <c r="B53" s="216" t="s">
        <v>30</v>
      </c>
      <c r="C53" s="216"/>
      <c r="D53" s="216"/>
      <c r="E53" s="216"/>
      <c r="F53" s="217" t="s">
        <v>31</v>
      </c>
      <c r="G53" s="217"/>
      <c r="H53" s="217"/>
    </row>
    <row r="54" spans="1:8" s="156" customFormat="1" ht="12.75" customHeight="1" x14ac:dyDescent="0.25">
      <c r="A54" s="158" t="s">
        <v>32</v>
      </c>
      <c r="B54" s="216" t="s">
        <v>33</v>
      </c>
      <c r="C54" s="216"/>
      <c r="D54" s="216"/>
      <c r="E54" s="216"/>
      <c r="F54" s="217"/>
      <c r="G54" s="217"/>
      <c r="H54" s="217"/>
    </row>
    <row r="55" spans="1:8" s="156" customFormat="1" ht="12.75" customHeight="1" x14ac:dyDescent="0.25">
      <c r="A55" s="158" t="s">
        <v>34</v>
      </c>
      <c r="B55" s="216" t="s">
        <v>35</v>
      </c>
      <c r="C55" s="216"/>
      <c r="D55" s="216"/>
      <c r="E55" s="216"/>
      <c r="F55" s="217"/>
      <c r="G55" s="217"/>
      <c r="H55" s="217"/>
    </row>
    <row r="56" spans="1:8" s="156" customFormat="1" ht="13.5" customHeight="1" x14ac:dyDescent="0.2">
      <c r="A56" s="159" t="s">
        <v>36</v>
      </c>
      <c r="B56" s="218" t="s">
        <v>37</v>
      </c>
      <c r="C56" s="218"/>
      <c r="D56" s="218"/>
      <c r="E56" s="218"/>
      <c r="F56" s="217"/>
      <c r="G56" s="217"/>
      <c r="H56" s="217"/>
    </row>
    <row r="57" spans="1:8" s="156" customFormat="1" ht="15.75" customHeight="1" x14ac:dyDescent="0.2">
      <c r="A57" s="159" t="s">
        <v>38</v>
      </c>
      <c r="B57" s="219" t="s">
        <v>39</v>
      </c>
      <c r="C57" s="220"/>
      <c r="D57" s="220"/>
      <c r="E57" s="220"/>
      <c r="F57" s="217"/>
      <c r="G57" s="217"/>
      <c r="H57" s="217"/>
    </row>
    <row r="58" spans="1:8" s="156" customFormat="1" ht="30" x14ac:dyDescent="0.2">
      <c r="A58" s="159" t="s">
        <v>40</v>
      </c>
      <c r="B58" s="221" t="s">
        <v>41</v>
      </c>
      <c r="C58" s="222"/>
      <c r="D58" s="222"/>
      <c r="E58" s="223"/>
      <c r="F58" s="217"/>
      <c r="G58" s="217"/>
      <c r="H58" s="217"/>
    </row>
    <row r="59" spans="1:8" s="156" customFormat="1" ht="25.5" customHeight="1" x14ac:dyDescent="0.2">
      <c r="A59" s="211" t="s">
        <v>42</v>
      </c>
      <c r="B59" s="211"/>
      <c r="C59" s="195" t="s">
        <v>43</v>
      </c>
      <c r="D59" s="195"/>
      <c r="E59" s="195"/>
      <c r="F59" s="195"/>
      <c r="G59" s="195"/>
      <c r="H59" s="195"/>
    </row>
    <row r="60" spans="1:8" s="156" customFormat="1" ht="15" customHeight="1" x14ac:dyDescent="0.2">
      <c r="A60" s="195"/>
      <c r="B60" s="195"/>
      <c r="C60" s="195"/>
      <c r="D60" s="195"/>
      <c r="E60" s="195"/>
      <c r="F60" s="195"/>
      <c r="G60" s="195"/>
      <c r="H60" s="195"/>
    </row>
    <row r="61" spans="1:8" s="156" customFormat="1" ht="18.75" customHeight="1" x14ac:dyDescent="0.2">
      <c r="A61" s="193" t="s">
        <v>44</v>
      </c>
      <c r="B61" s="193"/>
      <c r="C61" s="193"/>
      <c r="D61" s="212" t="s">
        <v>45</v>
      </c>
      <c r="E61" s="212"/>
      <c r="F61" s="212"/>
      <c r="G61" s="212"/>
      <c r="H61" s="212"/>
    </row>
    <row r="62" spans="1:8" s="156" customFormat="1" ht="42" customHeight="1" x14ac:dyDescent="0.2">
      <c r="A62" s="194" t="s">
        <v>46</v>
      </c>
      <c r="B62" s="194"/>
      <c r="C62" s="194"/>
      <c r="D62" s="195"/>
      <c r="E62" s="195"/>
      <c r="F62" s="195"/>
      <c r="G62" s="195"/>
      <c r="H62" s="195"/>
    </row>
    <row r="63" spans="1:8" s="156" customFormat="1" ht="15" customHeight="1" x14ac:dyDescent="0.2">
      <c r="A63" s="193" t="s">
        <v>47</v>
      </c>
      <c r="B63" s="193"/>
      <c r="C63" s="193"/>
      <c r="D63" s="195" t="s">
        <v>48</v>
      </c>
      <c r="E63" s="195"/>
      <c r="F63" s="195"/>
      <c r="G63" s="195"/>
      <c r="H63" s="195"/>
    </row>
    <row r="64" spans="1:8" s="156" customFormat="1" ht="34.5" customHeight="1" x14ac:dyDescent="0.2">
      <c r="A64" s="194" t="s">
        <v>49</v>
      </c>
      <c r="B64" s="194"/>
      <c r="C64" s="196"/>
      <c r="D64" s="197"/>
      <c r="E64" s="198"/>
      <c r="F64" s="198"/>
      <c r="G64" s="198"/>
      <c r="H64" s="199"/>
    </row>
    <row r="65" spans="1:8" s="156" customFormat="1" ht="24.75" customHeight="1" x14ac:dyDescent="0.2">
      <c r="A65" s="194" t="s">
        <v>50</v>
      </c>
      <c r="B65" s="194"/>
      <c r="C65" s="196"/>
      <c r="D65" s="200"/>
      <c r="E65" s="201"/>
      <c r="F65" s="201"/>
      <c r="G65" s="201"/>
      <c r="H65" s="202"/>
    </row>
    <row r="66" spans="1:8" s="156" customFormat="1" ht="15.75" customHeight="1" x14ac:dyDescent="0.2">
      <c r="A66" s="195"/>
      <c r="B66" s="195"/>
      <c r="C66" s="206"/>
      <c r="D66" s="200"/>
      <c r="E66" s="201"/>
      <c r="F66" s="201"/>
      <c r="G66" s="201"/>
      <c r="H66" s="202"/>
    </row>
    <row r="67" spans="1:8" s="156" customFormat="1" ht="15" customHeight="1" x14ac:dyDescent="0.25">
      <c r="A67" s="207" t="s">
        <v>51</v>
      </c>
      <c r="B67" s="207"/>
      <c r="C67" s="208"/>
      <c r="D67" s="200"/>
      <c r="E67" s="201"/>
      <c r="F67" s="201"/>
      <c r="G67" s="201"/>
      <c r="H67" s="202"/>
    </row>
    <row r="68" spans="1:8" s="157" customFormat="1" ht="15" customHeight="1" x14ac:dyDescent="0.25">
      <c r="A68" s="160" t="s">
        <v>52</v>
      </c>
      <c r="B68" s="191" t="s">
        <v>53</v>
      </c>
      <c r="C68" s="192"/>
      <c r="D68" s="200"/>
      <c r="E68" s="201"/>
      <c r="F68" s="201"/>
      <c r="G68" s="201"/>
      <c r="H68" s="202"/>
    </row>
    <row r="69" spans="1:8" s="157" customFormat="1" ht="15" customHeight="1" x14ac:dyDescent="0.25">
      <c r="A69" s="160" t="s">
        <v>54</v>
      </c>
      <c r="B69" s="209" t="s">
        <v>55</v>
      </c>
      <c r="C69" s="210"/>
      <c r="D69" s="200"/>
      <c r="E69" s="201"/>
      <c r="F69" s="201"/>
      <c r="G69" s="201"/>
      <c r="H69" s="202"/>
    </row>
    <row r="70" spans="1:8" s="157" customFormat="1" ht="15" customHeight="1" x14ac:dyDescent="0.25">
      <c r="A70" s="160" t="s">
        <v>56</v>
      </c>
      <c r="B70" s="191" t="s">
        <v>57</v>
      </c>
      <c r="C70" s="192"/>
      <c r="D70" s="203"/>
      <c r="E70" s="204"/>
      <c r="F70" s="204"/>
      <c r="G70" s="204"/>
      <c r="H70" s="205"/>
    </row>
    <row r="71" spans="1:8" s="156" customFormat="1" ht="15.75" customHeight="1" x14ac:dyDescent="0.25">
      <c r="A71" s="160" t="s">
        <v>58</v>
      </c>
      <c r="B71" s="191" t="s">
        <v>59</v>
      </c>
      <c r="C71" s="192"/>
      <c r="D71" s="193" t="s">
        <v>60</v>
      </c>
      <c r="E71" s="193"/>
      <c r="F71" s="193"/>
      <c r="G71" s="193"/>
      <c r="H71" s="193"/>
    </row>
  </sheetData>
  <sheetProtection formatCells="0" formatColumns="0" formatRows="0"/>
  <sortState ref="J1:K7">
    <sortCondition ref="J7:J10"/>
  </sortState>
  <mergeCells count="43">
    <mergeCell ref="A1:H1"/>
    <mergeCell ref="C35:F35"/>
    <mergeCell ref="A38:H38"/>
    <mergeCell ref="C39:G39"/>
    <mergeCell ref="A3:A9"/>
    <mergeCell ref="A10:A17"/>
    <mergeCell ref="A18:A21"/>
    <mergeCell ref="A22:A30"/>
    <mergeCell ref="C40:G40"/>
    <mergeCell ref="C41:G41"/>
    <mergeCell ref="B53:E53"/>
    <mergeCell ref="F53:H58"/>
    <mergeCell ref="B54:E54"/>
    <mergeCell ref="B55:E55"/>
    <mergeCell ref="B56:E56"/>
    <mergeCell ref="B57:E57"/>
    <mergeCell ref="B58:E58"/>
    <mergeCell ref="C42:G42"/>
    <mergeCell ref="A51:H51"/>
    <mergeCell ref="B52:E52"/>
    <mergeCell ref="F52:H52"/>
    <mergeCell ref="A47:H48"/>
    <mergeCell ref="A49:H50"/>
    <mergeCell ref="F45:G45"/>
    <mergeCell ref="A59:B59"/>
    <mergeCell ref="C59:H59"/>
    <mergeCell ref="A60:H60"/>
    <mergeCell ref="A61:C61"/>
    <mergeCell ref="D61:H61"/>
    <mergeCell ref="B71:C71"/>
    <mergeCell ref="D71:H71"/>
    <mergeCell ref="A62:C62"/>
    <mergeCell ref="D62:H62"/>
    <mergeCell ref="A63:C63"/>
    <mergeCell ref="D63:H63"/>
    <mergeCell ref="A64:C64"/>
    <mergeCell ref="D64:H70"/>
    <mergeCell ref="A65:C65"/>
    <mergeCell ref="A66:C66"/>
    <mergeCell ref="A67:C67"/>
    <mergeCell ref="B68:C68"/>
    <mergeCell ref="B69:C69"/>
    <mergeCell ref="B70:C70"/>
  </mergeCells>
  <hyperlinks>
    <hyperlink ref="B57" r:id="rId1" xr:uid="{00000000-0004-0000-0000-000000000000}"/>
  </hyperlinks>
  <pageMargins left="0.511811024" right="0.511811024" top="0.78740157499999996" bottom="0.78740157499999996" header="0.31496062000000002" footer="0.31496062000000002"/>
  <pageSetup paperSize="9" scale="53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Planilha10"/>
  <dimension ref="A1:G26"/>
  <sheetViews>
    <sheetView view="pageBreakPreview" zoomScale="115" zoomScaleNormal="100" zoomScaleSheetLayoutView="115" workbookViewId="0">
      <selection activeCell="C7" sqref="C7"/>
    </sheetView>
  </sheetViews>
  <sheetFormatPr defaultColWidth="8.7109375" defaultRowHeight="15" x14ac:dyDescent="0.25"/>
  <cols>
    <col min="1" max="1" width="27.28515625" style="9" customWidth="1"/>
    <col min="2" max="2" width="16.5703125" style="9" bestFit="1" customWidth="1"/>
    <col min="3" max="3" width="30.42578125" style="9" bestFit="1" customWidth="1"/>
    <col min="4" max="4" width="12.140625" style="9" bestFit="1" customWidth="1"/>
    <col min="5" max="16384" width="8.7109375" style="9"/>
  </cols>
  <sheetData>
    <row r="1" spans="1:4" ht="15.75" thickBot="1" x14ac:dyDescent="0.3">
      <c r="A1" s="291" t="s">
        <v>183</v>
      </c>
      <c r="B1" s="292"/>
      <c r="C1" s="293"/>
      <c r="D1" s="294"/>
    </row>
    <row r="2" spans="1:4" ht="33.75" x14ac:dyDescent="0.25">
      <c r="A2" s="122" t="s">
        <v>184</v>
      </c>
      <c r="B2" s="122" t="s">
        <v>185</v>
      </c>
      <c r="C2" s="123" t="s">
        <v>186</v>
      </c>
      <c r="D2" s="124" t="s">
        <v>187</v>
      </c>
    </row>
    <row r="3" spans="1:4" ht="25.5" x14ac:dyDescent="0.25">
      <c r="A3" s="33" t="s">
        <v>188</v>
      </c>
      <c r="B3" s="125">
        <v>30</v>
      </c>
      <c r="C3" s="136"/>
      <c r="D3" s="117">
        <f>C3*B3</f>
        <v>0</v>
      </c>
    </row>
    <row r="4" spans="1:4" ht="25.5" x14ac:dyDescent="0.25">
      <c r="A4" s="33" t="s">
        <v>189</v>
      </c>
      <c r="B4" s="125">
        <v>30</v>
      </c>
      <c r="C4" s="136"/>
      <c r="D4" s="117">
        <f>C4*B4</f>
        <v>0</v>
      </c>
    </row>
    <row r="5" spans="1:4" x14ac:dyDescent="0.25">
      <c r="A5" s="33" t="s">
        <v>190</v>
      </c>
      <c r="B5" s="125">
        <v>15</v>
      </c>
      <c r="C5" s="136"/>
      <c r="D5" s="117">
        <f>C5*B5</f>
        <v>0</v>
      </c>
    </row>
    <row r="6" spans="1:4" x14ac:dyDescent="0.25">
      <c r="A6" s="33" t="s">
        <v>191</v>
      </c>
      <c r="B6" s="125">
        <v>15</v>
      </c>
      <c r="C6" s="136"/>
      <c r="D6" s="117">
        <f>C6*B6</f>
        <v>0</v>
      </c>
    </row>
    <row r="7" spans="1:4" ht="25.5" x14ac:dyDescent="0.25">
      <c r="A7" s="33" t="s">
        <v>192</v>
      </c>
      <c r="B7" s="125">
        <v>10</v>
      </c>
      <c r="C7" s="136"/>
      <c r="D7" s="117">
        <f>C7*B7</f>
        <v>0</v>
      </c>
    </row>
    <row r="8" spans="1:4" x14ac:dyDescent="0.25">
      <c r="A8" s="295" t="s">
        <v>187</v>
      </c>
      <c r="B8" s="296"/>
      <c r="C8" s="296"/>
      <c r="D8" s="118">
        <f>SUM(D3:D7)</f>
        <v>0</v>
      </c>
    </row>
    <row r="9" spans="1:4" x14ac:dyDescent="0.25">
      <c r="A9" s="126"/>
      <c r="B9" s="126"/>
    </row>
    <row r="10" spans="1:4" ht="15.75" thickBot="1" x14ac:dyDescent="0.3">
      <c r="A10" s="126"/>
      <c r="B10" s="126"/>
    </row>
    <row r="11" spans="1:4" ht="15.75" thickBot="1" x14ac:dyDescent="0.3">
      <c r="A11" s="297" t="s">
        <v>124</v>
      </c>
      <c r="B11" s="297"/>
      <c r="C11" s="297"/>
    </row>
    <row r="12" spans="1:4" ht="15.75" thickBot="1" x14ac:dyDescent="0.3">
      <c r="A12" s="155" t="s">
        <v>108</v>
      </c>
      <c r="B12" s="137" t="s">
        <v>82</v>
      </c>
      <c r="C12" s="119" t="s">
        <v>74</v>
      </c>
    </row>
    <row r="13" spans="1:4" ht="25.5" x14ac:dyDescent="0.25">
      <c r="A13" s="127" t="s">
        <v>125</v>
      </c>
      <c r="B13" s="20"/>
      <c r="C13" s="58">
        <f>ROUND(D8*B13,2)</f>
        <v>0</v>
      </c>
    </row>
    <row r="14" spans="1:4" x14ac:dyDescent="0.25">
      <c r="A14" s="128" t="s">
        <v>126</v>
      </c>
      <c r="B14" s="20"/>
      <c r="C14" s="59">
        <f>ROUND(D8*B14,2)</f>
        <v>0</v>
      </c>
    </row>
    <row r="15" spans="1:4" x14ac:dyDescent="0.25">
      <c r="A15" s="128" t="s">
        <v>127</v>
      </c>
      <c r="B15" s="45"/>
      <c r="C15" s="120"/>
    </row>
    <row r="16" spans="1:4" x14ac:dyDescent="0.25">
      <c r="A16" s="128" t="s">
        <v>193</v>
      </c>
      <c r="B16" s="138">
        <f>B26</f>
        <v>4.1470588235294141E-2</v>
      </c>
      <c r="C16" s="60">
        <f>ROUND((D8+C13+C14)*B16/(1-B19),2)</f>
        <v>0</v>
      </c>
    </row>
    <row r="17" spans="1:7" ht="15" customHeight="1" x14ac:dyDescent="0.25">
      <c r="A17" s="128" t="s">
        <v>194</v>
      </c>
      <c r="B17" s="19">
        <f>'F-I'!B60</f>
        <v>0</v>
      </c>
      <c r="C17" s="60">
        <f>ROUND((D8+C13+C14)*B17/(1-B19),2)</f>
        <v>0</v>
      </c>
    </row>
    <row r="18" spans="1:7" x14ac:dyDescent="0.25">
      <c r="A18" s="128" t="s">
        <v>195</v>
      </c>
      <c r="B18" s="19">
        <f>'F-I'!B61</f>
        <v>0</v>
      </c>
      <c r="C18" s="60">
        <f>ROUND((D8+C13+C14)*B18/(1-B19),2)</f>
        <v>0</v>
      </c>
    </row>
    <row r="19" spans="1:7" ht="15" customHeight="1" x14ac:dyDescent="0.25">
      <c r="A19" s="129" t="s">
        <v>131</v>
      </c>
      <c r="B19" s="121">
        <f>SUM(B16:B18)</f>
        <v>4.1470588235294141E-2</v>
      </c>
      <c r="C19" s="61">
        <f>SUM(C16:C18)</f>
        <v>0</v>
      </c>
    </row>
    <row r="20" spans="1:7" ht="15.75" thickBot="1" x14ac:dyDescent="0.3">
      <c r="A20" s="130"/>
      <c r="B20" s="131"/>
      <c r="C20" s="62"/>
    </row>
    <row r="21" spans="1:7" ht="15.75" thickBot="1" x14ac:dyDescent="0.3">
      <c r="A21" s="130"/>
      <c r="B21" s="132"/>
      <c r="C21" s="119" t="s">
        <v>74</v>
      </c>
    </row>
    <row r="22" spans="1:7" ht="15.75" thickBot="1" x14ac:dyDescent="0.3">
      <c r="A22" s="297" t="s">
        <v>196</v>
      </c>
      <c r="B22" s="297"/>
      <c r="C22" s="63">
        <f>SUM(D8,C13,C14,C19)</f>
        <v>0</v>
      </c>
    </row>
    <row r="23" spans="1:7" ht="15.75" thickBot="1" x14ac:dyDescent="0.3"/>
    <row r="24" spans="1:7" ht="51.75" customHeight="1" thickBot="1" x14ac:dyDescent="0.8">
      <c r="A24" s="298" t="s">
        <v>197</v>
      </c>
      <c r="B24" s="299"/>
      <c r="C24" s="300"/>
      <c r="G24" s="133"/>
    </row>
    <row r="25" spans="1:7" ht="15.75" thickBot="1" x14ac:dyDescent="0.3"/>
    <row r="26" spans="1:7" ht="15.75" thickBot="1" x14ac:dyDescent="0.3">
      <c r="A26" s="134" t="s">
        <v>198</v>
      </c>
      <c r="B26" s="135">
        <f>AVERAGE('F-I'!B59,'F-I'!D59,'F-I'!F59,'F-I'!H59,'F-I'!J59,'F-I'!N59,'F-II'!B59,'F-II'!D59,'F-II'!F59,'F-II'!H59,'F-II'!J59,'F-II'!L59,'F-II'!N59,'F-II'!P59,'F-III'!B59,'F-III'!D59,'F-III'!F59,'F-III'!H59,'F-IV'!B59,'F-IV'!D59,'F-IV'!F59,'F-IV'!H59,'F-IV'!J59,'F-IV'!L59,'F-IV'!N59,'F-IV'!P59,'F-IV'!R59,'F-IV'!T59,'F-IV'!V59,'F-IV'!X59,'F-V'!B59,'F-VI'!B60,'F-VII'!B59,'F-VIII'!B59)</f>
        <v>4.1470588235294141E-2</v>
      </c>
    </row>
  </sheetData>
  <sheetProtection formatCells="0" formatColumns="0" formatRows="0"/>
  <mergeCells count="5">
    <mergeCell ref="A1:D1"/>
    <mergeCell ref="A8:C8"/>
    <mergeCell ref="A11:C11"/>
    <mergeCell ref="A22:B22"/>
    <mergeCell ref="A24:C24"/>
  </mergeCells>
  <conditionalFormatting sqref="B13:B18">
    <cfRule type="cellIs" dxfId="0" priority="1" operator="equal">
      <formula>0</formula>
    </cfRule>
  </conditionalFormatting>
  <pageMargins left="0.511811024" right="0.511811024" top="0.78740157499999996" bottom="0.78740157499999996" header="0.31496062000000002" footer="0.31496062000000002"/>
  <pageSetup paperSize="9" scale="88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Planilha11"/>
  <dimension ref="A1:D9"/>
  <sheetViews>
    <sheetView view="pageBreakPreview" zoomScale="130" zoomScaleNormal="100" zoomScaleSheetLayoutView="130" workbookViewId="0">
      <selection activeCell="C6" sqref="C6"/>
    </sheetView>
  </sheetViews>
  <sheetFormatPr defaultColWidth="16" defaultRowHeight="15" x14ac:dyDescent="0.25"/>
  <cols>
    <col min="1" max="1" width="12.28515625" style="9" bestFit="1" customWidth="1"/>
    <col min="2" max="2" width="18.140625" style="9" bestFit="1" customWidth="1"/>
    <col min="3" max="3" width="15.42578125" style="9" bestFit="1" customWidth="1"/>
    <col min="4" max="4" width="19" style="9" bestFit="1" customWidth="1"/>
    <col min="5" max="16384" width="16" style="9"/>
  </cols>
  <sheetData>
    <row r="1" spans="1:4" ht="15" customHeight="1" x14ac:dyDescent="0.25">
      <c r="A1" s="249" t="s">
        <v>199</v>
      </c>
      <c r="B1" s="301"/>
      <c r="C1" s="301"/>
      <c r="D1" s="250"/>
    </row>
    <row r="2" spans="1:4" ht="38.25" customHeight="1" x14ac:dyDescent="0.25">
      <c r="A2" s="141" t="s">
        <v>200</v>
      </c>
      <c r="B2" s="141" t="s">
        <v>201</v>
      </c>
      <c r="C2" s="142" t="s">
        <v>202</v>
      </c>
      <c r="D2" s="141" t="s">
        <v>203</v>
      </c>
    </row>
    <row r="3" spans="1:4" x14ac:dyDescent="0.25">
      <c r="A3" s="143" t="s">
        <v>204</v>
      </c>
      <c r="B3" s="141">
        <v>3</v>
      </c>
      <c r="C3" s="139"/>
      <c r="D3" s="89">
        <f>C3*B3</f>
        <v>0</v>
      </c>
    </row>
    <row r="4" spans="1:4" x14ac:dyDescent="0.25">
      <c r="A4" s="143" t="s">
        <v>205</v>
      </c>
      <c r="B4" s="141">
        <v>3</v>
      </c>
      <c r="C4" s="139"/>
      <c r="D4" s="89">
        <f>C4*B4</f>
        <v>0</v>
      </c>
    </row>
    <row r="5" spans="1:4" x14ac:dyDescent="0.25">
      <c r="A5" s="143" t="s">
        <v>206</v>
      </c>
      <c r="B5" s="141">
        <v>1</v>
      </c>
      <c r="C5" s="139"/>
      <c r="D5" s="89">
        <f>C5*B5</f>
        <v>0</v>
      </c>
    </row>
    <row r="6" spans="1:4" x14ac:dyDescent="0.25">
      <c r="A6" s="143" t="s">
        <v>207</v>
      </c>
      <c r="B6" s="141">
        <v>1</v>
      </c>
      <c r="C6" s="139"/>
      <c r="D6" s="89">
        <f>C6*B6</f>
        <v>0</v>
      </c>
    </row>
    <row r="7" spans="1:4" x14ac:dyDescent="0.25">
      <c r="A7" s="143" t="s">
        <v>208</v>
      </c>
      <c r="B7" s="140"/>
      <c r="C7" s="139"/>
      <c r="D7" s="89">
        <f>C7*B7</f>
        <v>0</v>
      </c>
    </row>
    <row r="8" spans="1:4" x14ac:dyDescent="0.25">
      <c r="A8" s="302" t="s">
        <v>187</v>
      </c>
      <c r="B8" s="303"/>
      <c r="C8" s="304"/>
      <c r="D8" s="90">
        <f>SUM(D3:D7)</f>
        <v>0</v>
      </c>
    </row>
    <row r="9" spans="1:4" x14ac:dyDescent="0.25">
      <c r="A9" s="305" t="s">
        <v>209</v>
      </c>
      <c r="B9" s="306"/>
      <c r="C9" s="307"/>
      <c r="D9" s="91">
        <f>ROUND((D8/12),2)</f>
        <v>0</v>
      </c>
    </row>
  </sheetData>
  <sheetProtection formatCells="0" formatColumns="0" formatRows="0"/>
  <mergeCells count="3">
    <mergeCell ref="A1:D1"/>
    <mergeCell ref="A8:C8"/>
    <mergeCell ref="A9:C9"/>
  </mergeCells>
  <pageMargins left="0.511811024" right="0.511811024" top="0.78740157499999996" bottom="0.78740157499999996" header="0.31496062000000002" footer="0.31496062000000002"/>
  <pageSetup paperSize="9" scale="95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3FAC8C-CCFD-41B2-922B-191AC71E2CA9}">
  <dimension ref="A1:G35"/>
  <sheetViews>
    <sheetView workbookViewId="0">
      <selection activeCell="E34" sqref="E34"/>
    </sheetView>
  </sheetViews>
  <sheetFormatPr defaultRowHeight="15" x14ac:dyDescent="0.25"/>
  <cols>
    <col min="1" max="1" width="61.5703125" bestFit="1" customWidth="1"/>
    <col min="2" max="2" width="10.5703125" bestFit="1" customWidth="1"/>
    <col min="3" max="3" width="27.42578125" bestFit="1" customWidth="1"/>
    <col min="4" max="4" width="23.5703125" bestFit="1" customWidth="1"/>
    <col min="5" max="5" width="24.28515625" bestFit="1" customWidth="1"/>
    <col min="6" max="6" width="20.42578125" bestFit="1" customWidth="1"/>
    <col min="7" max="7" width="21.140625" customWidth="1"/>
  </cols>
  <sheetData>
    <row r="1" spans="1:7" ht="18.75" x14ac:dyDescent="0.3">
      <c r="A1" s="308" t="s">
        <v>213</v>
      </c>
      <c r="B1" s="308"/>
      <c r="C1" s="308"/>
      <c r="D1" s="308"/>
      <c r="E1" s="308"/>
      <c r="F1" s="308"/>
      <c r="G1" s="308"/>
    </row>
    <row r="2" spans="1:7" ht="15.75" x14ac:dyDescent="0.25">
      <c r="A2" s="309" t="s">
        <v>214</v>
      </c>
      <c r="B2" s="309"/>
      <c r="C2" s="309"/>
      <c r="D2" s="309"/>
      <c r="E2" s="309"/>
      <c r="F2" s="309"/>
      <c r="G2" s="309"/>
    </row>
    <row r="3" spans="1:7" x14ac:dyDescent="0.25">
      <c r="A3" s="310"/>
      <c r="B3" s="310"/>
      <c r="C3" s="310"/>
      <c r="D3" s="310"/>
      <c r="E3" s="310"/>
      <c r="F3" s="310"/>
      <c r="G3" s="310"/>
    </row>
    <row r="4" spans="1:7" ht="15.75" x14ac:dyDescent="0.25">
      <c r="A4" s="311" t="s">
        <v>215</v>
      </c>
      <c r="B4" s="311"/>
      <c r="C4" s="311"/>
      <c r="D4" s="311"/>
      <c r="E4" s="311"/>
      <c r="F4" s="311"/>
      <c r="G4" s="311"/>
    </row>
    <row r="5" spans="1:7" ht="15.75" x14ac:dyDescent="0.25">
      <c r="A5" s="167" t="s">
        <v>216</v>
      </c>
    </row>
    <row r="6" spans="1:7" ht="15.75" x14ac:dyDescent="0.25">
      <c r="A6" s="167"/>
    </row>
    <row r="7" spans="1:7" x14ac:dyDescent="0.25">
      <c r="A7" s="168" t="s">
        <v>217</v>
      </c>
      <c r="B7" s="168">
        <v>35</v>
      </c>
    </row>
    <row r="8" spans="1:7" x14ac:dyDescent="0.25">
      <c r="A8" s="169" t="s">
        <v>218</v>
      </c>
      <c r="B8" s="170" t="s">
        <v>219</v>
      </c>
      <c r="C8" s="170" t="s">
        <v>220</v>
      </c>
      <c r="D8" s="170" t="s">
        <v>221</v>
      </c>
      <c r="E8" s="170" t="s">
        <v>222</v>
      </c>
      <c r="F8" s="170" t="s">
        <v>223</v>
      </c>
      <c r="G8" s="170" t="s">
        <v>224</v>
      </c>
    </row>
    <row r="9" spans="1:7" x14ac:dyDescent="0.25">
      <c r="A9" s="171" t="s">
        <v>225</v>
      </c>
      <c r="B9" s="172"/>
      <c r="C9" s="173">
        <v>0.45652173913043476</v>
      </c>
      <c r="D9" s="173">
        <v>0.47934782608695653</v>
      </c>
      <c r="E9" s="174">
        <f t="shared" ref="E9:E31" si="0">C9*B9*12</f>
        <v>0</v>
      </c>
      <c r="F9" s="174">
        <f t="shared" ref="F9:F31" si="1">D9*B9*12</f>
        <v>0</v>
      </c>
      <c r="G9" s="174">
        <f>(E9*2)+(F9*3)</f>
        <v>0</v>
      </c>
    </row>
    <row r="10" spans="1:7" x14ac:dyDescent="0.25">
      <c r="A10" s="171" t="s">
        <v>226</v>
      </c>
      <c r="B10" s="172"/>
      <c r="C10" s="173">
        <v>0.76630434782608692</v>
      </c>
      <c r="D10" s="173">
        <v>0.80461956521739131</v>
      </c>
      <c r="E10" s="174">
        <f t="shared" si="0"/>
        <v>0</v>
      </c>
      <c r="F10" s="174">
        <f t="shared" si="1"/>
        <v>0</v>
      </c>
      <c r="G10" s="174">
        <f t="shared" ref="G10:G31" si="2">(E10*2)+(F10*3)</f>
        <v>0</v>
      </c>
    </row>
    <row r="11" spans="1:7" x14ac:dyDescent="0.25">
      <c r="A11" s="171" t="s">
        <v>227</v>
      </c>
      <c r="B11" s="172"/>
      <c r="C11" s="173">
        <v>1.2201086956521738</v>
      </c>
      <c r="D11" s="173">
        <v>1.2811141304347826</v>
      </c>
      <c r="E11" s="174">
        <f t="shared" si="0"/>
        <v>0</v>
      </c>
      <c r="F11" s="174">
        <f t="shared" si="1"/>
        <v>0</v>
      </c>
      <c r="G11" s="174">
        <f t="shared" si="2"/>
        <v>0</v>
      </c>
    </row>
    <row r="12" spans="1:7" x14ac:dyDescent="0.25">
      <c r="A12" s="171" t="s">
        <v>228</v>
      </c>
      <c r="B12" s="172"/>
      <c r="C12" s="173">
        <v>0.11684782608695653</v>
      </c>
      <c r="D12" s="173">
        <v>0.12269021739130435</v>
      </c>
      <c r="E12" s="174">
        <f t="shared" si="0"/>
        <v>0</v>
      </c>
      <c r="F12" s="174">
        <f t="shared" si="1"/>
        <v>0</v>
      </c>
      <c r="G12" s="174">
        <f t="shared" si="2"/>
        <v>0</v>
      </c>
    </row>
    <row r="13" spans="1:7" x14ac:dyDescent="0.25">
      <c r="A13" s="171" t="s">
        <v>229</v>
      </c>
      <c r="B13" s="172"/>
      <c r="C13" s="173">
        <v>0.95652173913043481</v>
      </c>
      <c r="D13" s="173">
        <v>1.0043478260869565</v>
      </c>
      <c r="E13" s="174">
        <f t="shared" si="0"/>
        <v>0</v>
      </c>
      <c r="F13" s="174">
        <f t="shared" si="1"/>
        <v>0</v>
      </c>
      <c r="G13" s="174">
        <f t="shared" si="2"/>
        <v>0</v>
      </c>
    </row>
    <row r="14" spans="1:7" x14ac:dyDescent="0.25">
      <c r="A14" s="171" t="s">
        <v>230</v>
      </c>
      <c r="B14" s="172"/>
      <c r="C14" s="173">
        <v>0.29891304347826086</v>
      </c>
      <c r="D14" s="173">
        <v>0.31385869565217395</v>
      </c>
      <c r="E14" s="174">
        <f t="shared" si="0"/>
        <v>0</v>
      </c>
      <c r="F14" s="174">
        <f t="shared" si="1"/>
        <v>0</v>
      </c>
      <c r="G14" s="174">
        <f t="shared" si="2"/>
        <v>0</v>
      </c>
    </row>
    <row r="15" spans="1:7" x14ac:dyDescent="0.25">
      <c r="A15" s="171" t="s">
        <v>231</v>
      </c>
      <c r="B15" s="172"/>
      <c r="C15" s="173">
        <v>0.13858695652173914</v>
      </c>
      <c r="D15" s="173">
        <v>0.14551630434782609</v>
      </c>
      <c r="E15" s="174">
        <f t="shared" si="0"/>
        <v>0</v>
      </c>
      <c r="F15" s="174">
        <f t="shared" si="1"/>
        <v>0</v>
      </c>
      <c r="G15" s="174">
        <f t="shared" si="2"/>
        <v>0</v>
      </c>
    </row>
    <row r="16" spans="1:7" x14ac:dyDescent="0.25">
      <c r="A16" s="171" t="s">
        <v>232</v>
      </c>
      <c r="B16" s="172"/>
      <c r="C16" s="173">
        <v>0.90489130434782605</v>
      </c>
      <c r="D16" s="173">
        <v>0.95013586956521745</v>
      </c>
      <c r="E16" s="174">
        <f t="shared" si="0"/>
        <v>0</v>
      </c>
      <c r="F16" s="174">
        <f t="shared" si="1"/>
        <v>0</v>
      </c>
      <c r="G16" s="174">
        <f t="shared" si="2"/>
        <v>0</v>
      </c>
    </row>
    <row r="17" spans="1:7" x14ac:dyDescent="0.25">
      <c r="A17" s="171" t="s">
        <v>233</v>
      </c>
      <c r="B17" s="172"/>
      <c r="C17" s="173">
        <v>0.29347826086956524</v>
      </c>
      <c r="D17" s="173">
        <v>0.3081521739130435</v>
      </c>
      <c r="E17" s="174">
        <f t="shared" si="0"/>
        <v>0</v>
      </c>
      <c r="F17" s="174">
        <f t="shared" si="1"/>
        <v>0</v>
      </c>
      <c r="G17" s="174">
        <f t="shared" si="2"/>
        <v>0</v>
      </c>
    </row>
    <row r="18" spans="1:7" x14ac:dyDescent="0.25">
      <c r="A18" s="171" t="s">
        <v>234</v>
      </c>
      <c r="B18" s="172"/>
      <c r="C18" s="173">
        <v>0.16032608695652173</v>
      </c>
      <c r="D18" s="173">
        <v>0.16834239130434783</v>
      </c>
      <c r="E18" s="174">
        <f t="shared" si="0"/>
        <v>0</v>
      </c>
      <c r="F18" s="174">
        <f t="shared" si="1"/>
        <v>0</v>
      </c>
      <c r="G18" s="174">
        <f t="shared" si="2"/>
        <v>0</v>
      </c>
    </row>
    <row r="19" spans="1:7" x14ac:dyDescent="0.25">
      <c r="A19" s="171" t="s">
        <v>235</v>
      </c>
      <c r="B19" s="172"/>
      <c r="C19" s="173">
        <v>0.90760869565217395</v>
      </c>
      <c r="D19" s="173">
        <v>0.95298913043478273</v>
      </c>
      <c r="E19" s="174">
        <f t="shared" si="0"/>
        <v>0</v>
      </c>
      <c r="F19" s="174">
        <f t="shared" si="1"/>
        <v>0</v>
      </c>
      <c r="G19" s="174">
        <f t="shared" si="2"/>
        <v>0</v>
      </c>
    </row>
    <row r="20" spans="1:7" x14ac:dyDescent="0.25">
      <c r="A20" s="171" t="s">
        <v>236</v>
      </c>
      <c r="B20" s="172"/>
      <c r="C20" s="173">
        <v>8.9673913043478257E-2</v>
      </c>
      <c r="D20" s="173">
        <v>9.4157608695652178E-2</v>
      </c>
      <c r="E20" s="174">
        <f t="shared" si="0"/>
        <v>0</v>
      </c>
      <c r="F20" s="174">
        <f t="shared" si="1"/>
        <v>0</v>
      </c>
      <c r="G20" s="174">
        <f t="shared" si="2"/>
        <v>0</v>
      </c>
    </row>
    <row r="21" spans="1:7" x14ac:dyDescent="0.25">
      <c r="A21" s="171" t="s">
        <v>237</v>
      </c>
      <c r="B21" s="172"/>
      <c r="C21" s="173">
        <v>0.31521739130434784</v>
      </c>
      <c r="D21" s="173">
        <v>0.33097826086956522</v>
      </c>
      <c r="E21" s="174">
        <f t="shared" si="0"/>
        <v>0</v>
      </c>
      <c r="F21" s="174">
        <f t="shared" si="1"/>
        <v>0</v>
      </c>
      <c r="G21" s="174">
        <f t="shared" si="2"/>
        <v>0</v>
      </c>
    </row>
    <row r="22" spans="1:7" x14ac:dyDescent="0.25">
      <c r="A22" s="171" t="s">
        <v>238</v>
      </c>
      <c r="B22" s="172"/>
      <c r="C22" s="173">
        <v>0.11141304347826086</v>
      </c>
      <c r="D22" s="173">
        <v>0.11698369565217391</v>
      </c>
      <c r="E22" s="174">
        <f t="shared" si="0"/>
        <v>0</v>
      </c>
      <c r="F22" s="174">
        <f t="shared" si="1"/>
        <v>0</v>
      </c>
      <c r="G22" s="174">
        <f t="shared" si="2"/>
        <v>0</v>
      </c>
    </row>
    <row r="23" spans="1:7" x14ac:dyDescent="0.25">
      <c r="A23" s="171" t="s">
        <v>239</v>
      </c>
      <c r="B23" s="172"/>
      <c r="C23" s="173">
        <v>3.8043478260869568E-2</v>
      </c>
      <c r="D23" s="173">
        <v>3.9945652173913049E-2</v>
      </c>
      <c r="E23" s="174">
        <f t="shared" si="0"/>
        <v>0</v>
      </c>
      <c r="F23" s="174">
        <f t="shared" si="1"/>
        <v>0</v>
      </c>
      <c r="G23" s="174">
        <f t="shared" si="2"/>
        <v>0</v>
      </c>
    </row>
    <row r="24" spans="1:7" x14ac:dyDescent="0.25">
      <c r="A24" s="171" t="s">
        <v>240</v>
      </c>
      <c r="B24" s="172"/>
      <c r="C24" s="173">
        <v>3.5326086956521736E-2</v>
      </c>
      <c r="D24" s="173">
        <v>3.7092391304347827E-2</v>
      </c>
      <c r="E24" s="174">
        <f t="shared" si="0"/>
        <v>0</v>
      </c>
      <c r="F24" s="174">
        <f t="shared" si="1"/>
        <v>0</v>
      </c>
      <c r="G24" s="174">
        <f t="shared" si="2"/>
        <v>0</v>
      </c>
    </row>
    <row r="25" spans="1:7" x14ac:dyDescent="0.25">
      <c r="A25" s="171" t="s">
        <v>241</v>
      </c>
      <c r="B25" s="172"/>
      <c r="C25" s="173">
        <v>1.1458333333333333</v>
      </c>
      <c r="D25" s="173">
        <v>1.203125</v>
      </c>
      <c r="E25" s="174">
        <f t="shared" si="0"/>
        <v>0</v>
      </c>
      <c r="F25" s="174">
        <f t="shared" si="1"/>
        <v>0</v>
      </c>
      <c r="G25" s="174">
        <f t="shared" si="2"/>
        <v>0</v>
      </c>
    </row>
    <row r="26" spans="1:7" x14ac:dyDescent="0.25">
      <c r="A26" s="171" t="s">
        <v>242</v>
      </c>
      <c r="B26" s="172"/>
      <c r="C26" s="173">
        <v>4.583333333333333E-2</v>
      </c>
      <c r="D26" s="173">
        <v>4.8125000000000001E-2</v>
      </c>
      <c r="E26" s="174">
        <f t="shared" si="0"/>
        <v>0</v>
      </c>
      <c r="F26" s="174">
        <f t="shared" si="1"/>
        <v>0</v>
      </c>
      <c r="G26" s="174">
        <f t="shared" si="2"/>
        <v>0</v>
      </c>
    </row>
    <row r="27" spans="1:7" x14ac:dyDescent="0.25">
      <c r="A27" s="171" t="s">
        <v>243</v>
      </c>
      <c r="B27" s="172"/>
      <c r="C27" s="173">
        <v>4.1666666666666664E-2</v>
      </c>
      <c r="D27" s="173">
        <v>4.3749999999999997E-2</v>
      </c>
      <c r="E27" s="174">
        <f t="shared" si="0"/>
        <v>0</v>
      </c>
      <c r="F27" s="174">
        <f t="shared" si="1"/>
        <v>0</v>
      </c>
      <c r="G27" s="174">
        <f t="shared" si="2"/>
        <v>0</v>
      </c>
    </row>
    <row r="28" spans="1:7" x14ac:dyDescent="0.25">
      <c r="A28" s="171" t="s">
        <v>244</v>
      </c>
      <c r="B28" s="172"/>
      <c r="C28" s="173">
        <v>2.5000000000000001E-2</v>
      </c>
      <c r="D28" s="173">
        <v>2.6250000000000002E-2</v>
      </c>
      <c r="E28" s="174">
        <f t="shared" si="0"/>
        <v>0</v>
      </c>
      <c r="F28" s="174">
        <f t="shared" si="1"/>
        <v>0</v>
      </c>
      <c r="G28" s="174">
        <f t="shared" si="2"/>
        <v>0</v>
      </c>
    </row>
    <row r="29" spans="1:7" x14ac:dyDescent="0.25">
      <c r="A29" s="171" t="s">
        <v>245</v>
      </c>
      <c r="B29" s="172"/>
      <c r="C29" s="173">
        <v>12.111111111111111</v>
      </c>
      <c r="D29" s="173">
        <v>12.716666666666667</v>
      </c>
      <c r="E29" s="174">
        <f t="shared" si="0"/>
        <v>0</v>
      </c>
      <c r="F29" s="174">
        <f t="shared" si="1"/>
        <v>0</v>
      </c>
      <c r="G29" s="174">
        <f t="shared" si="2"/>
        <v>0</v>
      </c>
    </row>
    <row r="30" spans="1:7" x14ac:dyDescent="0.25">
      <c r="A30" s="171" t="s">
        <v>246</v>
      </c>
      <c r="B30" s="172"/>
      <c r="C30" s="173">
        <v>0.05</v>
      </c>
      <c r="D30" s="173">
        <v>5.2500000000000005E-2</v>
      </c>
      <c r="E30" s="174">
        <f t="shared" si="0"/>
        <v>0</v>
      </c>
      <c r="F30" s="174">
        <f t="shared" si="1"/>
        <v>0</v>
      </c>
      <c r="G30" s="174">
        <f t="shared" si="2"/>
        <v>0</v>
      </c>
    </row>
    <row r="31" spans="1:7" x14ac:dyDescent="0.25">
      <c r="A31" s="171" t="s">
        <v>247</v>
      </c>
      <c r="B31" s="172"/>
      <c r="C31" s="173">
        <v>2.5000000000000001E-2</v>
      </c>
      <c r="D31" s="173">
        <v>2.6250000000000002E-2</v>
      </c>
      <c r="E31" s="174">
        <f t="shared" si="0"/>
        <v>0</v>
      </c>
      <c r="F31" s="174">
        <f t="shared" si="1"/>
        <v>0</v>
      </c>
      <c r="G31" s="174">
        <f t="shared" si="2"/>
        <v>0</v>
      </c>
    </row>
    <row r="32" spans="1:7" x14ac:dyDescent="0.25">
      <c r="A32" s="175" t="s">
        <v>248</v>
      </c>
      <c r="B32" s="176">
        <f>SUM(B9:B31)</f>
        <v>0</v>
      </c>
      <c r="C32" s="177"/>
      <c r="D32" s="177"/>
      <c r="E32" s="178">
        <f>SUM(E9:E31)</f>
        <v>0</v>
      </c>
      <c r="F32" s="178">
        <f t="shared" ref="F32:G32" si="3">SUM(F9:F31)</f>
        <v>0</v>
      </c>
      <c r="G32" s="178">
        <f t="shared" si="3"/>
        <v>0</v>
      </c>
    </row>
    <row r="33" spans="1:7" x14ac:dyDescent="0.25">
      <c r="A33" s="175" t="s">
        <v>249</v>
      </c>
      <c r="B33" s="176"/>
      <c r="C33" s="177"/>
      <c r="D33" s="177"/>
      <c r="E33" s="178"/>
      <c r="F33" s="178"/>
      <c r="G33" s="178">
        <f>G32*B7</f>
        <v>0</v>
      </c>
    </row>
    <row r="34" spans="1:7" x14ac:dyDescent="0.25">
      <c r="A34" s="175" t="s">
        <v>250</v>
      </c>
      <c r="B34" s="179"/>
      <c r="C34" s="179"/>
      <c r="D34" s="179"/>
      <c r="E34" s="178"/>
      <c r="F34" s="178"/>
      <c r="G34" s="180">
        <f>G32/60</f>
        <v>0</v>
      </c>
    </row>
    <row r="35" spans="1:7" x14ac:dyDescent="0.25">
      <c r="A35" s="175" t="s">
        <v>251</v>
      </c>
      <c r="B35" s="179"/>
      <c r="C35" s="179"/>
      <c r="D35" s="179"/>
      <c r="E35" s="178"/>
      <c r="F35" s="178"/>
      <c r="G35" s="180">
        <f>G34*B7</f>
        <v>0</v>
      </c>
    </row>
  </sheetData>
  <mergeCells count="4">
    <mergeCell ref="A1:G1"/>
    <mergeCell ref="A2:G2"/>
    <mergeCell ref="A3:G3"/>
    <mergeCell ref="A4:G4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ilha2"/>
  <dimension ref="A1:P68"/>
  <sheetViews>
    <sheetView view="pageBreakPreview" zoomScaleNormal="70" zoomScaleSheetLayoutView="100" workbookViewId="0">
      <pane ySplit="5" topLeftCell="A38" activePane="bottomLeft" state="frozen"/>
      <selection pane="bottomLeft" activeCell="N59" sqref="N59"/>
    </sheetView>
  </sheetViews>
  <sheetFormatPr defaultRowHeight="15" x14ac:dyDescent="0.25"/>
  <cols>
    <col min="1" max="1" width="65.5703125" style="28" customWidth="1"/>
    <col min="2" max="2" width="26.140625" style="49" bestFit="1" customWidth="1"/>
    <col min="3" max="3" width="12.85546875" style="49" bestFit="1" customWidth="1"/>
    <col min="4" max="4" width="26.140625" style="49" bestFit="1" customWidth="1"/>
    <col min="5" max="5" width="12.85546875" style="49" bestFit="1" customWidth="1"/>
    <col min="6" max="6" width="26.140625" style="49" bestFit="1" customWidth="1"/>
    <col min="7" max="7" width="12.85546875" style="49" bestFit="1" customWidth="1"/>
    <col min="8" max="8" width="26.140625" style="49" bestFit="1" customWidth="1"/>
    <col min="9" max="9" width="12.85546875" style="49" bestFit="1" customWidth="1"/>
    <col min="10" max="10" width="26.140625" style="49" bestFit="1" customWidth="1"/>
    <col min="11" max="11" width="9.42578125" style="49" bestFit="1" customWidth="1"/>
    <col min="12" max="12" width="26.140625" style="49" bestFit="1" customWidth="1"/>
    <col min="13" max="13" width="12.85546875" style="49" bestFit="1" customWidth="1"/>
    <col min="14" max="14" width="26.140625" style="49" bestFit="1" customWidth="1"/>
    <col min="15" max="15" width="12.85546875" style="49" bestFit="1" customWidth="1"/>
    <col min="16" max="16" width="4.28515625" style="28" bestFit="1" customWidth="1"/>
    <col min="17" max="17" width="5" style="28" customWidth="1"/>
    <col min="18" max="16384" width="9.140625" style="28"/>
  </cols>
  <sheetData>
    <row r="1" spans="1:15" s="27" customFormat="1" x14ac:dyDescent="0.25">
      <c r="A1" s="26" t="s">
        <v>61</v>
      </c>
      <c r="B1" s="258">
        <v>1596.27</v>
      </c>
      <c r="C1" s="258"/>
      <c r="D1" s="259">
        <f>$B$1</f>
        <v>1596.27</v>
      </c>
      <c r="E1" s="259"/>
      <c r="F1" s="259">
        <f t="shared" ref="F1" si="0">$B$1</f>
        <v>1596.27</v>
      </c>
      <c r="G1" s="259"/>
      <c r="H1" s="259">
        <f t="shared" ref="H1" si="1">$B$1</f>
        <v>1596.27</v>
      </c>
      <c r="I1" s="259"/>
      <c r="J1" s="259">
        <f t="shared" ref="J1" si="2">$B$1</f>
        <v>1596.27</v>
      </c>
      <c r="K1" s="259"/>
      <c r="L1" s="259">
        <f t="shared" ref="L1" si="3">$B$1</f>
        <v>1596.27</v>
      </c>
      <c r="M1" s="259"/>
      <c r="N1" s="259">
        <f t="shared" ref="N1" si="4">$B$1</f>
        <v>1596.27</v>
      </c>
      <c r="O1" s="259"/>
    </row>
    <row r="2" spans="1:15" s="27" customFormat="1" ht="12.75" customHeight="1" x14ac:dyDescent="0.25">
      <c r="A2" s="92" t="s">
        <v>62</v>
      </c>
      <c r="B2" s="246" t="s">
        <v>63</v>
      </c>
      <c r="C2" s="246"/>
      <c r="D2" s="257" t="s">
        <v>63</v>
      </c>
      <c r="E2" s="257"/>
      <c r="F2" s="257" t="s">
        <v>63</v>
      </c>
      <c r="G2" s="257"/>
      <c r="H2" s="257" t="s">
        <v>63</v>
      </c>
      <c r="I2" s="257"/>
      <c r="J2" s="257" t="s">
        <v>63</v>
      </c>
      <c r="K2" s="257"/>
      <c r="L2" s="257" t="s">
        <v>63</v>
      </c>
      <c r="M2" s="257"/>
      <c r="N2" s="257" t="s">
        <v>63</v>
      </c>
      <c r="O2" s="257"/>
    </row>
    <row r="3" spans="1:15" s="27" customFormat="1" ht="12.75" customHeight="1" x14ac:dyDescent="0.25">
      <c r="A3" s="93" t="s">
        <v>2</v>
      </c>
      <c r="B3" s="260" t="s">
        <v>210</v>
      </c>
      <c r="C3" s="260"/>
      <c r="D3" s="254" t="str">
        <f>$B$3</f>
        <v>MG000493/2025</v>
      </c>
      <c r="E3" s="255"/>
      <c r="F3" s="254" t="str">
        <f t="shared" ref="F3" si="5">$B$3</f>
        <v>MG000493/2025</v>
      </c>
      <c r="G3" s="255"/>
      <c r="H3" s="254" t="str">
        <f t="shared" ref="H3" si="6">$B$3</f>
        <v>MG000493/2025</v>
      </c>
      <c r="I3" s="255"/>
      <c r="J3" s="254" t="str">
        <f t="shared" ref="J3" si="7">$B$3</f>
        <v>MG000493/2025</v>
      </c>
      <c r="K3" s="255"/>
      <c r="L3" s="254" t="str">
        <f t="shared" ref="L3" si="8">$B$3</f>
        <v>MG000493/2025</v>
      </c>
      <c r="M3" s="255"/>
      <c r="N3" s="254" t="str">
        <f t="shared" ref="N3" si="9">$B$3</f>
        <v>MG000493/2025</v>
      </c>
      <c r="O3" s="255"/>
    </row>
    <row r="4" spans="1:15" x14ac:dyDescent="0.25">
      <c r="A4" s="93" t="s">
        <v>3</v>
      </c>
      <c r="B4" s="246" t="s">
        <v>64</v>
      </c>
      <c r="C4" s="246"/>
      <c r="D4" s="246" t="s">
        <v>65</v>
      </c>
      <c r="E4" s="246"/>
      <c r="F4" s="246" t="s">
        <v>66</v>
      </c>
      <c r="G4" s="246"/>
      <c r="H4" s="246" t="s">
        <v>67</v>
      </c>
      <c r="I4" s="246"/>
      <c r="J4" s="246" t="s">
        <v>68</v>
      </c>
      <c r="K4" s="246"/>
      <c r="L4" s="246" t="s">
        <v>69</v>
      </c>
      <c r="M4" s="246"/>
      <c r="N4" s="246" t="s">
        <v>70</v>
      </c>
      <c r="O4" s="246"/>
    </row>
    <row r="5" spans="1:15" ht="15" customHeight="1" x14ac:dyDescent="0.25">
      <c r="A5" s="94" t="s">
        <v>71</v>
      </c>
      <c r="B5" s="256">
        <v>25</v>
      </c>
      <c r="C5" s="256"/>
      <c r="D5" s="256">
        <v>15</v>
      </c>
      <c r="E5" s="256"/>
      <c r="F5" s="256">
        <v>15</v>
      </c>
      <c r="G5" s="256"/>
      <c r="H5" s="256">
        <v>25</v>
      </c>
      <c r="I5" s="256"/>
      <c r="J5" s="256">
        <v>15</v>
      </c>
      <c r="K5" s="256"/>
      <c r="L5" s="256">
        <v>15</v>
      </c>
      <c r="M5" s="256"/>
      <c r="N5" s="256">
        <v>15</v>
      </c>
      <c r="O5" s="256"/>
    </row>
    <row r="6" spans="1:15" x14ac:dyDescent="0.25">
      <c r="A6" s="30" t="s">
        <v>72</v>
      </c>
      <c r="B6" s="240"/>
      <c r="C6" s="241"/>
      <c r="D6" s="240"/>
      <c r="E6" s="241"/>
      <c r="F6" s="240"/>
      <c r="G6" s="241"/>
      <c r="H6" s="240"/>
      <c r="I6" s="241"/>
      <c r="J6" s="240"/>
      <c r="K6" s="241"/>
      <c r="L6" s="240"/>
      <c r="M6" s="241"/>
      <c r="N6" s="240"/>
      <c r="O6" s="241"/>
    </row>
    <row r="7" spans="1:15" x14ac:dyDescent="0.25">
      <c r="A7" s="31" t="s">
        <v>73</v>
      </c>
      <c r="B7" s="246" t="s">
        <v>74</v>
      </c>
      <c r="C7" s="246"/>
      <c r="D7" s="246" t="s">
        <v>74</v>
      </c>
      <c r="E7" s="246"/>
      <c r="F7" s="246" t="s">
        <v>74</v>
      </c>
      <c r="G7" s="246"/>
      <c r="H7" s="246" t="s">
        <v>74</v>
      </c>
      <c r="I7" s="246"/>
      <c r="J7" s="246" t="s">
        <v>74</v>
      </c>
      <c r="K7" s="246"/>
      <c r="L7" s="246" t="s">
        <v>74</v>
      </c>
      <c r="M7" s="246"/>
      <c r="N7" s="246" t="s">
        <v>74</v>
      </c>
      <c r="O7" s="246"/>
    </row>
    <row r="8" spans="1:15" x14ac:dyDescent="0.25">
      <c r="A8" s="32" t="s">
        <v>75</v>
      </c>
      <c r="B8" s="253">
        <f>SUM(B9:C12)</f>
        <v>1514.17</v>
      </c>
      <c r="C8" s="253"/>
      <c r="D8" s="253">
        <f t="shared" ref="D8" si="10">SUM(D9:E12)</f>
        <v>544.17999999999995</v>
      </c>
      <c r="E8" s="253"/>
      <c r="F8" s="253">
        <f t="shared" ref="F8" si="11">SUM(F9:G12)</f>
        <v>544.17999999999995</v>
      </c>
      <c r="G8" s="253"/>
      <c r="H8" s="253">
        <f t="shared" ref="H8" si="12">SUM(H9:I12)</f>
        <v>906.97</v>
      </c>
      <c r="I8" s="253"/>
      <c r="J8" s="253">
        <f t="shared" ref="J8" si="13">SUM(J9:K12)</f>
        <v>544.17999999999995</v>
      </c>
      <c r="K8" s="253"/>
      <c r="L8" s="253">
        <f t="shared" ref="L8" si="14">SUM(L9:M12)</f>
        <v>544.17999999999995</v>
      </c>
      <c r="M8" s="253"/>
      <c r="N8" s="253">
        <f t="shared" ref="N8" si="15">SUM(N9:O12)</f>
        <v>544.17999999999995</v>
      </c>
      <c r="O8" s="253"/>
    </row>
    <row r="9" spans="1:15" x14ac:dyDescent="0.25">
      <c r="A9" s="51" t="s">
        <v>76</v>
      </c>
      <c r="B9" s="252">
        <f>ROUND(B1/44*B5,2)</f>
        <v>906.97</v>
      </c>
      <c r="C9" s="252"/>
      <c r="D9" s="252">
        <f t="shared" ref="D9" si="16">ROUND(D1/44*D5,2)</f>
        <v>544.17999999999995</v>
      </c>
      <c r="E9" s="252"/>
      <c r="F9" s="252">
        <f t="shared" ref="F9" si="17">ROUND(F1/44*F5,2)</f>
        <v>544.17999999999995</v>
      </c>
      <c r="G9" s="252"/>
      <c r="H9" s="252">
        <f t="shared" ref="H9" si="18">ROUND(H1/44*H5,2)</f>
        <v>906.97</v>
      </c>
      <c r="I9" s="252"/>
      <c r="J9" s="252">
        <f t="shared" ref="J9" si="19">ROUND(J1/44*J5,2)</f>
        <v>544.17999999999995</v>
      </c>
      <c r="K9" s="252"/>
      <c r="L9" s="252">
        <f t="shared" ref="L9" si="20">ROUND(L1/44*L5,2)</f>
        <v>544.17999999999995</v>
      </c>
      <c r="M9" s="252"/>
      <c r="N9" s="252">
        <f t="shared" ref="N9" si="21">ROUND(N1/44*N5,2)</f>
        <v>544.17999999999995</v>
      </c>
      <c r="O9" s="252"/>
    </row>
    <row r="10" spans="1:15" ht="38.25" x14ac:dyDescent="0.25">
      <c r="A10" s="51" t="s">
        <v>77</v>
      </c>
      <c r="B10" s="252">
        <f>ROUND((40%*1518),2)</f>
        <v>607.20000000000005</v>
      </c>
      <c r="C10" s="252"/>
      <c r="D10" s="252"/>
      <c r="E10" s="252"/>
      <c r="F10" s="252"/>
      <c r="G10" s="252"/>
      <c r="H10" s="252"/>
      <c r="I10" s="252"/>
      <c r="J10" s="252"/>
      <c r="K10" s="252"/>
      <c r="L10" s="252"/>
      <c r="M10" s="252"/>
      <c r="N10" s="252"/>
      <c r="O10" s="252"/>
    </row>
    <row r="11" spans="1:15" x14ac:dyDescent="0.25">
      <c r="A11" s="51" t="s">
        <v>78</v>
      </c>
      <c r="B11" s="252"/>
      <c r="C11" s="252"/>
      <c r="D11" s="252"/>
      <c r="E11" s="252"/>
      <c r="F11" s="252"/>
      <c r="G11" s="252"/>
      <c r="H11" s="252"/>
      <c r="I11" s="252"/>
      <c r="J11" s="252"/>
      <c r="K11" s="252"/>
      <c r="L11" s="252"/>
      <c r="M11" s="252"/>
      <c r="N11" s="252"/>
      <c r="O11" s="252"/>
    </row>
    <row r="12" spans="1:15" x14ac:dyDescent="0.25">
      <c r="A12" s="51" t="s">
        <v>79</v>
      </c>
      <c r="B12" s="252"/>
      <c r="C12" s="252"/>
      <c r="D12" s="252"/>
      <c r="E12" s="252"/>
      <c r="F12" s="252"/>
      <c r="G12" s="252"/>
      <c r="H12" s="252"/>
      <c r="I12" s="252"/>
      <c r="J12" s="252"/>
      <c r="K12" s="252"/>
      <c r="L12" s="252"/>
      <c r="M12" s="252"/>
      <c r="N12" s="252"/>
      <c r="O12" s="252"/>
    </row>
    <row r="13" spans="1:15" x14ac:dyDescent="0.25">
      <c r="A13" s="33"/>
      <c r="B13" s="251"/>
      <c r="C13" s="251"/>
      <c r="D13" s="251"/>
      <c r="E13" s="251"/>
      <c r="F13" s="251"/>
      <c r="G13" s="251"/>
      <c r="H13" s="251"/>
      <c r="I13" s="251"/>
      <c r="J13" s="251"/>
      <c r="K13" s="251"/>
      <c r="L13" s="251"/>
      <c r="M13" s="251"/>
      <c r="N13" s="251"/>
      <c r="O13" s="251"/>
    </row>
    <row r="14" spans="1:15" ht="25.5" x14ac:dyDescent="0.25">
      <c r="A14" s="34" t="s">
        <v>80</v>
      </c>
      <c r="B14" s="249"/>
      <c r="C14" s="250"/>
      <c r="D14" s="249"/>
      <c r="E14" s="250"/>
      <c r="F14" s="249"/>
      <c r="G14" s="250"/>
      <c r="H14" s="249"/>
      <c r="I14" s="250"/>
      <c r="J14" s="249"/>
      <c r="K14" s="250"/>
      <c r="L14" s="249"/>
      <c r="M14" s="250"/>
      <c r="N14" s="249"/>
      <c r="O14" s="250"/>
    </row>
    <row r="15" spans="1:15" x14ac:dyDescent="0.25">
      <c r="A15" s="29" t="s">
        <v>81</v>
      </c>
      <c r="B15" s="35" t="s">
        <v>82</v>
      </c>
      <c r="C15" s="3" t="s">
        <v>74</v>
      </c>
      <c r="D15" s="35" t="s">
        <v>82</v>
      </c>
      <c r="E15" s="3" t="s">
        <v>74</v>
      </c>
      <c r="F15" s="35" t="s">
        <v>82</v>
      </c>
      <c r="G15" s="3" t="s">
        <v>74</v>
      </c>
      <c r="H15" s="35" t="s">
        <v>82</v>
      </c>
      <c r="I15" s="3" t="s">
        <v>74</v>
      </c>
      <c r="J15" s="35" t="s">
        <v>82</v>
      </c>
      <c r="K15" s="3" t="s">
        <v>74</v>
      </c>
      <c r="L15" s="35" t="s">
        <v>82</v>
      </c>
      <c r="M15" s="3" t="s">
        <v>74</v>
      </c>
      <c r="N15" s="35" t="s">
        <v>82</v>
      </c>
      <c r="O15" s="3" t="s">
        <v>74</v>
      </c>
    </row>
    <row r="16" spans="1:15" x14ac:dyDescent="0.25">
      <c r="A16" s="33" t="s">
        <v>83</v>
      </c>
      <c r="B16" s="19">
        <v>0.2</v>
      </c>
      <c r="C16" s="13">
        <f>ROUND(B$8*B16,2)</f>
        <v>302.83</v>
      </c>
      <c r="D16" s="21">
        <f t="shared" ref="D16:N23" si="22">$B16</f>
        <v>0.2</v>
      </c>
      <c r="E16" s="13">
        <f t="shared" ref="E16:E23" si="23">ROUND(D$8*D16,2)</f>
        <v>108.84</v>
      </c>
      <c r="F16" s="21">
        <f t="shared" ref="F16:F23" si="24">$B16</f>
        <v>0.2</v>
      </c>
      <c r="G16" s="13">
        <f t="shared" ref="G16:G23" si="25">ROUND(F$8*F16,2)</f>
        <v>108.84</v>
      </c>
      <c r="H16" s="21">
        <f t="shared" si="22"/>
        <v>0.2</v>
      </c>
      <c r="I16" s="13">
        <f t="shared" ref="I16:I23" si="26">ROUND(H$8*H16,2)</f>
        <v>181.39</v>
      </c>
      <c r="J16" s="21">
        <f t="shared" si="22"/>
        <v>0.2</v>
      </c>
      <c r="K16" s="13">
        <f t="shared" ref="K16:K23" si="27">ROUND(J$8*J16,2)</f>
        <v>108.84</v>
      </c>
      <c r="L16" s="21">
        <f t="shared" si="22"/>
        <v>0.2</v>
      </c>
      <c r="M16" s="13">
        <f t="shared" ref="M16:M23" si="28">ROUND(L$8*L16,2)</f>
        <v>108.84</v>
      </c>
      <c r="N16" s="21">
        <f t="shared" si="22"/>
        <v>0.2</v>
      </c>
      <c r="O16" s="13">
        <f t="shared" ref="O16:O23" si="29">ROUND(N$8*N16,2)</f>
        <v>108.84</v>
      </c>
    </row>
    <row r="17" spans="1:15" x14ac:dyDescent="0.25">
      <c r="A17" s="33" t="s">
        <v>84</v>
      </c>
      <c r="B17" s="19">
        <v>0</v>
      </c>
      <c r="C17" s="13">
        <f t="shared" ref="C17:C23" si="30">ROUND(B$8*B17,2)</f>
        <v>0</v>
      </c>
      <c r="D17" s="21">
        <f t="shared" si="22"/>
        <v>0</v>
      </c>
      <c r="E17" s="13">
        <f t="shared" si="23"/>
        <v>0</v>
      </c>
      <c r="F17" s="21">
        <f t="shared" si="24"/>
        <v>0</v>
      </c>
      <c r="G17" s="13">
        <f t="shared" si="25"/>
        <v>0</v>
      </c>
      <c r="H17" s="21">
        <f t="shared" si="22"/>
        <v>0</v>
      </c>
      <c r="I17" s="13">
        <f t="shared" si="26"/>
        <v>0</v>
      </c>
      <c r="J17" s="21">
        <f t="shared" si="22"/>
        <v>0</v>
      </c>
      <c r="K17" s="13">
        <f t="shared" si="27"/>
        <v>0</v>
      </c>
      <c r="L17" s="21">
        <f t="shared" si="22"/>
        <v>0</v>
      </c>
      <c r="M17" s="13">
        <f t="shared" si="28"/>
        <v>0</v>
      </c>
      <c r="N17" s="21">
        <f t="shared" si="22"/>
        <v>0</v>
      </c>
      <c r="O17" s="13">
        <f t="shared" si="29"/>
        <v>0</v>
      </c>
    </row>
    <row r="18" spans="1:15" x14ac:dyDescent="0.25">
      <c r="A18" s="33" t="s">
        <v>85</v>
      </c>
      <c r="B18" s="19">
        <v>0</v>
      </c>
      <c r="C18" s="13">
        <f t="shared" si="30"/>
        <v>0</v>
      </c>
      <c r="D18" s="21">
        <f t="shared" si="22"/>
        <v>0</v>
      </c>
      <c r="E18" s="13">
        <f t="shared" si="23"/>
        <v>0</v>
      </c>
      <c r="F18" s="21">
        <f t="shared" si="24"/>
        <v>0</v>
      </c>
      <c r="G18" s="13">
        <f t="shared" si="25"/>
        <v>0</v>
      </c>
      <c r="H18" s="21">
        <f t="shared" si="22"/>
        <v>0</v>
      </c>
      <c r="I18" s="13">
        <f t="shared" si="26"/>
        <v>0</v>
      </c>
      <c r="J18" s="21">
        <f t="shared" si="22"/>
        <v>0</v>
      </c>
      <c r="K18" s="13">
        <f t="shared" si="27"/>
        <v>0</v>
      </c>
      <c r="L18" s="21">
        <f t="shared" si="22"/>
        <v>0</v>
      </c>
      <c r="M18" s="13">
        <f t="shared" si="28"/>
        <v>0</v>
      </c>
      <c r="N18" s="21">
        <f t="shared" si="22"/>
        <v>0</v>
      </c>
      <c r="O18" s="13">
        <f t="shared" si="29"/>
        <v>0</v>
      </c>
    </row>
    <row r="19" spans="1:15" x14ac:dyDescent="0.25">
      <c r="A19" s="33" t="s">
        <v>86</v>
      </c>
      <c r="B19" s="19">
        <v>0</v>
      </c>
      <c r="C19" s="13">
        <f t="shared" si="30"/>
        <v>0</v>
      </c>
      <c r="D19" s="21">
        <f t="shared" si="22"/>
        <v>0</v>
      </c>
      <c r="E19" s="13">
        <f t="shared" si="23"/>
        <v>0</v>
      </c>
      <c r="F19" s="21">
        <f t="shared" si="24"/>
        <v>0</v>
      </c>
      <c r="G19" s="13">
        <f t="shared" si="25"/>
        <v>0</v>
      </c>
      <c r="H19" s="21">
        <f t="shared" si="22"/>
        <v>0</v>
      </c>
      <c r="I19" s="13">
        <f t="shared" si="26"/>
        <v>0</v>
      </c>
      <c r="J19" s="21">
        <f t="shared" si="22"/>
        <v>0</v>
      </c>
      <c r="K19" s="13">
        <f t="shared" si="27"/>
        <v>0</v>
      </c>
      <c r="L19" s="21">
        <f t="shared" si="22"/>
        <v>0</v>
      </c>
      <c r="M19" s="13">
        <f t="shared" si="28"/>
        <v>0</v>
      </c>
      <c r="N19" s="21">
        <f t="shared" si="22"/>
        <v>0</v>
      </c>
      <c r="O19" s="13">
        <f t="shared" si="29"/>
        <v>0</v>
      </c>
    </row>
    <row r="20" spans="1:15" x14ac:dyDescent="0.25">
      <c r="A20" s="33" t="s">
        <v>87</v>
      </c>
      <c r="B20" s="19">
        <v>0</v>
      </c>
      <c r="C20" s="13">
        <f t="shared" si="30"/>
        <v>0</v>
      </c>
      <c r="D20" s="21">
        <f t="shared" si="22"/>
        <v>0</v>
      </c>
      <c r="E20" s="13">
        <f t="shared" si="23"/>
        <v>0</v>
      </c>
      <c r="F20" s="21">
        <f t="shared" si="24"/>
        <v>0</v>
      </c>
      <c r="G20" s="13">
        <f t="shared" si="25"/>
        <v>0</v>
      </c>
      <c r="H20" s="21">
        <f t="shared" si="22"/>
        <v>0</v>
      </c>
      <c r="I20" s="13">
        <f t="shared" si="26"/>
        <v>0</v>
      </c>
      <c r="J20" s="21">
        <f t="shared" si="22"/>
        <v>0</v>
      </c>
      <c r="K20" s="13">
        <f t="shared" si="27"/>
        <v>0</v>
      </c>
      <c r="L20" s="21">
        <f t="shared" si="22"/>
        <v>0</v>
      </c>
      <c r="M20" s="13">
        <f t="shared" si="28"/>
        <v>0</v>
      </c>
      <c r="N20" s="21">
        <f t="shared" si="22"/>
        <v>0</v>
      </c>
      <c r="O20" s="13">
        <f t="shared" si="29"/>
        <v>0</v>
      </c>
    </row>
    <row r="21" spans="1:15" x14ac:dyDescent="0.25">
      <c r="A21" s="33" t="s">
        <v>88</v>
      </c>
      <c r="B21" s="19">
        <v>0.08</v>
      </c>
      <c r="C21" s="13">
        <f t="shared" si="30"/>
        <v>121.13</v>
      </c>
      <c r="D21" s="21">
        <f t="shared" si="22"/>
        <v>0.08</v>
      </c>
      <c r="E21" s="13">
        <f t="shared" si="23"/>
        <v>43.53</v>
      </c>
      <c r="F21" s="21">
        <f t="shared" si="24"/>
        <v>0.08</v>
      </c>
      <c r="G21" s="13">
        <f t="shared" si="25"/>
        <v>43.53</v>
      </c>
      <c r="H21" s="21">
        <f t="shared" si="22"/>
        <v>0.08</v>
      </c>
      <c r="I21" s="13">
        <f t="shared" si="26"/>
        <v>72.56</v>
      </c>
      <c r="J21" s="21">
        <f t="shared" si="22"/>
        <v>0.08</v>
      </c>
      <c r="K21" s="13">
        <f t="shared" si="27"/>
        <v>43.53</v>
      </c>
      <c r="L21" s="21">
        <f t="shared" si="22"/>
        <v>0.08</v>
      </c>
      <c r="M21" s="13">
        <f t="shared" si="28"/>
        <v>43.53</v>
      </c>
      <c r="N21" s="21">
        <f t="shared" si="22"/>
        <v>0.08</v>
      </c>
      <c r="O21" s="13">
        <f t="shared" si="29"/>
        <v>43.53</v>
      </c>
    </row>
    <row r="22" spans="1:15" x14ac:dyDescent="0.25">
      <c r="A22" s="33" t="s">
        <v>89</v>
      </c>
      <c r="B22" s="19"/>
      <c r="C22" s="13">
        <f t="shared" si="30"/>
        <v>0</v>
      </c>
      <c r="D22" s="21">
        <f t="shared" si="22"/>
        <v>0</v>
      </c>
      <c r="E22" s="13">
        <f t="shared" si="23"/>
        <v>0</v>
      </c>
      <c r="F22" s="21">
        <f t="shared" si="24"/>
        <v>0</v>
      </c>
      <c r="G22" s="13">
        <f t="shared" si="25"/>
        <v>0</v>
      </c>
      <c r="H22" s="21">
        <f t="shared" si="22"/>
        <v>0</v>
      </c>
      <c r="I22" s="13">
        <f t="shared" si="26"/>
        <v>0</v>
      </c>
      <c r="J22" s="21">
        <f t="shared" si="22"/>
        <v>0</v>
      </c>
      <c r="K22" s="13">
        <f t="shared" si="27"/>
        <v>0</v>
      </c>
      <c r="L22" s="21">
        <f t="shared" si="22"/>
        <v>0</v>
      </c>
      <c r="M22" s="13">
        <f t="shared" si="28"/>
        <v>0</v>
      </c>
      <c r="N22" s="21">
        <f t="shared" si="22"/>
        <v>0</v>
      </c>
      <c r="O22" s="13">
        <f t="shared" si="29"/>
        <v>0</v>
      </c>
    </row>
    <row r="23" spans="1:15" x14ac:dyDescent="0.25">
      <c r="A23" s="33" t="s">
        <v>90</v>
      </c>
      <c r="B23" s="19">
        <v>0</v>
      </c>
      <c r="C23" s="13">
        <f t="shared" si="30"/>
        <v>0</v>
      </c>
      <c r="D23" s="21">
        <f t="shared" si="22"/>
        <v>0</v>
      </c>
      <c r="E23" s="13">
        <f t="shared" si="23"/>
        <v>0</v>
      </c>
      <c r="F23" s="21">
        <f t="shared" si="24"/>
        <v>0</v>
      </c>
      <c r="G23" s="13">
        <f t="shared" si="25"/>
        <v>0</v>
      </c>
      <c r="H23" s="21">
        <f t="shared" si="22"/>
        <v>0</v>
      </c>
      <c r="I23" s="13">
        <f t="shared" si="26"/>
        <v>0</v>
      </c>
      <c r="J23" s="21">
        <f t="shared" si="22"/>
        <v>0</v>
      </c>
      <c r="K23" s="13">
        <f t="shared" si="27"/>
        <v>0</v>
      </c>
      <c r="L23" s="21">
        <f t="shared" si="22"/>
        <v>0</v>
      </c>
      <c r="M23" s="13">
        <f t="shared" si="28"/>
        <v>0</v>
      </c>
      <c r="N23" s="21">
        <f t="shared" si="22"/>
        <v>0</v>
      </c>
      <c r="O23" s="13">
        <f t="shared" si="29"/>
        <v>0</v>
      </c>
    </row>
    <row r="24" spans="1:15" x14ac:dyDescent="0.25">
      <c r="A24" s="29" t="s">
        <v>91</v>
      </c>
      <c r="B24" s="35" t="s">
        <v>82</v>
      </c>
      <c r="C24" s="3" t="s">
        <v>74</v>
      </c>
      <c r="D24" s="35" t="s">
        <v>82</v>
      </c>
      <c r="E24" s="3" t="s">
        <v>74</v>
      </c>
      <c r="F24" s="35" t="s">
        <v>82</v>
      </c>
      <c r="G24" s="3" t="s">
        <v>74</v>
      </c>
      <c r="H24" s="35" t="s">
        <v>82</v>
      </c>
      <c r="I24" s="3" t="s">
        <v>74</v>
      </c>
      <c r="J24" s="35" t="s">
        <v>82</v>
      </c>
      <c r="K24" s="3" t="s">
        <v>74</v>
      </c>
      <c r="L24" s="35" t="s">
        <v>82</v>
      </c>
      <c r="M24" s="3" t="s">
        <v>74</v>
      </c>
      <c r="N24" s="35" t="s">
        <v>82</v>
      </c>
      <c r="O24" s="3" t="s">
        <v>74</v>
      </c>
    </row>
    <row r="25" spans="1:15" x14ac:dyDescent="0.25">
      <c r="A25" s="33" t="s">
        <v>92</v>
      </c>
      <c r="B25" s="19">
        <v>0.1111</v>
      </c>
      <c r="C25" s="13">
        <f t="shared" ref="C25:C31" si="31">ROUND(B$8*B25,2)</f>
        <v>168.22</v>
      </c>
      <c r="D25" s="21">
        <f t="shared" ref="D25:N31" si="32">$B25</f>
        <v>0.1111</v>
      </c>
      <c r="E25" s="13">
        <f t="shared" ref="E25:E31" si="33">ROUND(D$8*D25,2)</f>
        <v>60.46</v>
      </c>
      <c r="F25" s="21">
        <f t="shared" ref="F25:F31" si="34">$B25</f>
        <v>0.1111</v>
      </c>
      <c r="G25" s="13">
        <f t="shared" ref="G25:G31" si="35">ROUND(F$8*F25,2)</f>
        <v>60.46</v>
      </c>
      <c r="H25" s="21">
        <f t="shared" si="32"/>
        <v>0.1111</v>
      </c>
      <c r="I25" s="13">
        <f t="shared" ref="I25:I31" si="36">ROUND(H$8*H25,2)</f>
        <v>100.76</v>
      </c>
      <c r="J25" s="21">
        <f t="shared" si="32"/>
        <v>0.1111</v>
      </c>
      <c r="K25" s="13">
        <f t="shared" ref="K25:K31" si="37">ROUND(J$8*J25,2)</f>
        <v>60.46</v>
      </c>
      <c r="L25" s="21">
        <f t="shared" si="32"/>
        <v>0.1111</v>
      </c>
      <c r="M25" s="13">
        <f t="shared" ref="M25:M31" si="38">ROUND(L$8*L25,2)</f>
        <v>60.46</v>
      </c>
      <c r="N25" s="21">
        <f t="shared" si="32"/>
        <v>0.1111</v>
      </c>
      <c r="O25" s="13">
        <f t="shared" ref="O25:O31" si="39">ROUND(N$8*N25,2)</f>
        <v>60.46</v>
      </c>
    </row>
    <row r="26" spans="1:15" x14ac:dyDescent="0.25">
      <c r="A26" s="33" t="s">
        <v>93</v>
      </c>
      <c r="B26" s="52"/>
      <c r="C26" s="13">
        <f t="shared" si="31"/>
        <v>0</v>
      </c>
      <c r="D26" s="53">
        <f t="shared" si="32"/>
        <v>0</v>
      </c>
      <c r="E26" s="13">
        <f t="shared" si="33"/>
        <v>0</v>
      </c>
      <c r="F26" s="53">
        <f t="shared" si="34"/>
        <v>0</v>
      </c>
      <c r="G26" s="13">
        <f t="shared" si="35"/>
        <v>0</v>
      </c>
      <c r="H26" s="53">
        <f t="shared" si="32"/>
        <v>0</v>
      </c>
      <c r="I26" s="13">
        <f t="shared" si="36"/>
        <v>0</v>
      </c>
      <c r="J26" s="53">
        <f t="shared" si="32"/>
        <v>0</v>
      </c>
      <c r="K26" s="13">
        <f t="shared" si="37"/>
        <v>0</v>
      </c>
      <c r="L26" s="53">
        <f t="shared" si="32"/>
        <v>0</v>
      </c>
      <c r="M26" s="13">
        <f t="shared" si="38"/>
        <v>0</v>
      </c>
      <c r="N26" s="53">
        <f t="shared" si="32"/>
        <v>0</v>
      </c>
      <c r="O26" s="13">
        <f t="shared" si="39"/>
        <v>0</v>
      </c>
    </row>
    <row r="27" spans="1:15" x14ac:dyDescent="0.25">
      <c r="A27" s="33" t="s">
        <v>94</v>
      </c>
      <c r="B27" s="52"/>
      <c r="C27" s="13">
        <f t="shared" si="31"/>
        <v>0</v>
      </c>
      <c r="D27" s="53">
        <f t="shared" si="32"/>
        <v>0</v>
      </c>
      <c r="E27" s="13">
        <f t="shared" si="33"/>
        <v>0</v>
      </c>
      <c r="F27" s="53">
        <f t="shared" si="34"/>
        <v>0</v>
      </c>
      <c r="G27" s="13">
        <f t="shared" si="35"/>
        <v>0</v>
      </c>
      <c r="H27" s="53">
        <f t="shared" si="32"/>
        <v>0</v>
      </c>
      <c r="I27" s="13">
        <f t="shared" si="36"/>
        <v>0</v>
      </c>
      <c r="J27" s="53">
        <f t="shared" si="32"/>
        <v>0</v>
      </c>
      <c r="K27" s="13">
        <f t="shared" si="37"/>
        <v>0</v>
      </c>
      <c r="L27" s="53">
        <f t="shared" si="32"/>
        <v>0</v>
      </c>
      <c r="M27" s="13">
        <f t="shared" si="38"/>
        <v>0</v>
      </c>
      <c r="N27" s="53">
        <f t="shared" si="32"/>
        <v>0</v>
      </c>
      <c r="O27" s="13">
        <f t="shared" si="39"/>
        <v>0</v>
      </c>
    </row>
    <row r="28" spans="1:15" x14ac:dyDescent="0.25">
      <c r="A28" s="33" t="s">
        <v>95</v>
      </c>
      <c r="B28" s="52"/>
      <c r="C28" s="13">
        <f t="shared" si="31"/>
        <v>0</v>
      </c>
      <c r="D28" s="53">
        <f t="shared" si="32"/>
        <v>0</v>
      </c>
      <c r="E28" s="13">
        <f t="shared" si="33"/>
        <v>0</v>
      </c>
      <c r="F28" s="53">
        <f t="shared" si="34"/>
        <v>0</v>
      </c>
      <c r="G28" s="13">
        <f t="shared" si="35"/>
        <v>0</v>
      </c>
      <c r="H28" s="53">
        <f t="shared" si="32"/>
        <v>0</v>
      </c>
      <c r="I28" s="13">
        <f t="shared" si="36"/>
        <v>0</v>
      </c>
      <c r="J28" s="53">
        <f t="shared" si="32"/>
        <v>0</v>
      </c>
      <c r="K28" s="13">
        <f t="shared" si="37"/>
        <v>0</v>
      </c>
      <c r="L28" s="53">
        <f t="shared" si="32"/>
        <v>0</v>
      </c>
      <c r="M28" s="13">
        <f t="shared" si="38"/>
        <v>0</v>
      </c>
      <c r="N28" s="53">
        <f t="shared" si="32"/>
        <v>0</v>
      </c>
      <c r="O28" s="13">
        <f t="shared" si="39"/>
        <v>0</v>
      </c>
    </row>
    <row r="29" spans="1:15" x14ac:dyDescent="0.25">
      <c r="A29" s="33" t="s">
        <v>96</v>
      </c>
      <c r="B29" s="52"/>
      <c r="C29" s="13">
        <f t="shared" si="31"/>
        <v>0</v>
      </c>
      <c r="D29" s="53">
        <f t="shared" si="32"/>
        <v>0</v>
      </c>
      <c r="E29" s="13">
        <f t="shared" si="33"/>
        <v>0</v>
      </c>
      <c r="F29" s="53">
        <f t="shared" si="34"/>
        <v>0</v>
      </c>
      <c r="G29" s="13">
        <f t="shared" si="35"/>
        <v>0</v>
      </c>
      <c r="H29" s="53">
        <f t="shared" si="32"/>
        <v>0</v>
      </c>
      <c r="I29" s="13">
        <f t="shared" si="36"/>
        <v>0</v>
      </c>
      <c r="J29" s="53">
        <f t="shared" si="32"/>
        <v>0</v>
      </c>
      <c r="K29" s="13">
        <f t="shared" si="37"/>
        <v>0</v>
      </c>
      <c r="L29" s="53">
        <f t="shared" si="32"/>
        <v>0</v>
      </c>
      <c r="M29" s="13">
        <f t="shared" si="38"/>
        <v>0</v>
      </c>
      <c r="N29" s="53">
        <f t="shared" si="32"/>
        <v>0</v>
      </c>
      <c r="O29" s="13">
        <f t="shared" si="39"/>
        <v>0</v>
      </c>
    </row>
    <row r="30" spans="1:15" x14ac:dyDescent="0.25">
      <c r="A30" s="33" t="s">
        <v>97</v>
      </c>
      <c r="B30" s="52">
        <v>5.4000000000000003E-3</v>
      </c>
      <c r="C30" s="13">
        <f t="shared" si="31"/>
        <v>8.18</v>
      </c>
      <c r="D30" s="53">
        <f t="shared" si="32"/>
        <v>5.4000000000000003E-3</v>
      </c>
      <c r="E30" s="13">
        <f t="shared" si="33"/>
        <v>2.94</v>
      </c>
      <c r="F30" s="53">
        <f t="shared" si="34"/>
        <v>5.4000000000000003E-3</v>
      </c>
      <c r="G30" s="13">
        <f t="shared" si="35"/>
        <v>2.94</v>
      </c>
      <c r="H30" s="53">
        <f t="shared" si="32"/>
        <v>5.4000000000000003E-3</v>
      </c>
      <c r="I30" s="13">
        <f t="shared" si="36"/>
        <v>4.9000000000000004</v>
      </c>
      <c r="J30" s="53">
        <f t="shared" si="32"/>
        <v>5.4000000000000003E-3</v>
      </c>
      <c r="K30" s="13">
        <f t="shared" si="37"/>
        <v>2.94</v>
      </c>
      <c r="L30" s="53">
        <f t="shared" si="32"/>
        <v>5.4000000000000003E-3</v>
      </c>
      <c r="M30" s="13">
        <f t="shared" si="38"/>
        <v>2.94</v>
      </c>
      <c r="N30" s="53">
        <f t="shared" si="32"/>
        <v>5.4000000000000003E-3</v>
      </c>
      <c r="O30" s="13">
        <f t="shared" si="39"/>
        <v>2.94</v>
      </c>
    </row>
    <row r="31" spans="1:15" x14ac:dyDescent="0.25">
      <c r="A31" s="33" t="s">
        <v>98</v>
      </c>
      <c r="B31" s="19">
        <v>8.3299999999999999E-2</v>
      </c>
      <c r="C31" s="13">
        <f t="shared" si="31"/>
        <v>126.13</v>
      </c>
      <c r="D31" s="21">
        <f t="shared" si="32"/>
        <v>8.3299999999999999E-2</v>
      </c>
      <c r="E31" s="13">
        <f t="shared" si="33"/>
        <v>45.33</v>
      </c>
      <c r="F31" s="21">
        <f t="shared" si="34"/>
        <v>8.3299999999999999E-2</v>
      </c>
      <c r="G31" s="13">
        <f t="shared" si="35"/>
        <v>45.33</v>
      </c>
      <c r="H31" s="21">
        <f t="shared" si="32"/>
        <v>8.3299999999999999E-2</v>
      </c>
      <c r="I31" s="13">
        <f t="shared" si="36"/>
        <v>75.55</v>
      </c>
      <c r="J31" s="21">
        <f t="shared" si="32"/>
        <v>8.3299999999999999E-2</v>
      </c>
      <c r="K31" s="13">
        <f t="shared" si="37"/>
        <v>45.33</v>
      </c>
      <c r="L31" s="21">
        <f t="shared" si="32"/>
        <v>8.3299999999999999E-2</v>
      </c>
      <c r="M31" s="13">
        <f t="shared" si="38"/>
        <v>45.33</v>
      </c>
      <c r="N31" s="21">
        <f t="shared" si="32"/>
        <v>8.3299999999999999E-2</v>
      </c>
      <c r="O31" s="13">
        <f t="shared" si="39"/>
        <v>45.33</v>
      </c>
    </row>
    <row r="32" spans="1:15" x14ac:dyDescent="0.25">
      <c r="A32" s="29" t="s">
        <v>99</v>
      </c>
      <c r="B32" s="35" t="s">
        <v>82</v>
      </c>
      <c r="C32" s="3" t="s">
        <v>74</v>
      </c>
      <c r="D32" s="35" t="s">
        <v>82</v>
      </c>
      <c r="E32" s="3" t="s">
        <v>74</v>
      </c>
      <c r="F32" s="35" t="s">
        <v>82</v>
      </c>
      <c r="G32" s="3" t="s">
        <v>74</v>
      </c>
      <c r="H32" s="35" t="s">
        <v>82</v>
      </c>
      <c r="I32" s="3" t="s">
        <v>74</v>
      </c>
      <c r="J32" s="35" t="s">
        <v>82</v>
      </c>
      <c r="K32" s="3" t="s">
        <v>74</v>
      </c>
      <c r="L32" s="35" t="s">
        <v>82</v>
      </c>
      <c r="M32" s="3" t="s">
        <v>74</v>
      </c>
      <c r="N32" s="35" t="s">
        <v>82</v>
      </c>
      <c r="O32" s="3" t="s">
        <v>74</v>
      </c>
    </row>
    <row r="33" spans="1:15" x14ac:dyDescent="0.25">
      <c r="A33" s="33" t="s">
        <v>100</v>
      </c>
      <c r="B33" s="19"/>
      <c r="C33" s="13">
        <f t="shared" ref="C33:C35" si="40">ROUND(B$8*B33,2)</f>
        <v>0</v>
      </c>
      <c r="D33" s="21">
        <f>$B33</f>
        <v>0</v>
      </c>
      <c r="E33" s="13">
        <f>ROUND(D$8*D33,2)</f>
        <v>0</v>
      </c>
      <c r="F33" s="21">
        <f t="shared" ref="F33:F35" si="41">$B33</f>
        <v>0</v>
      </c>
      <c r="G33" s="13">
        <f>ROUND(F$8*F33,2)</f>
        <v>0</v>
      </c>
      <c r="H33" s="21">
        <f>$B33</f>
        <v>0</v>
      </c>
      <c r="I33" s="13">
        <f>ROUND(H$8*H33,2)</f>
        <v>0</v>
      </c>
      <c r="J33" s="21">
        <f t="shared" ref="J33:J35" si="42">$B33</f>
        <v>0</v>
      </c>
      <c r="K33" s="13">
        <f>ROUND(J$8*J33,2)</f>
        <v>0</v>
      </c>
      <c r="L33" s="21">
        <f t="shared" ref="L33:L35" si="43">$B33</f>
        <v>0</v>
      </c>
      <c r="M33" s="13">
        <f t="shared" ref="M33:M35" si="44">ROUND(L$8*L33,2)</f>
        <v>0</v>
      </c>
      <c r="N33" s="21">
        <f t="shared" ref="N33:N35" si="45">$B33</f>
        <v>0</v>
      </c>
      <c r="O33" s="13">
        <f>ROUND(N$8*N33,2)</f>
        <v>0</v>
      </c>
    </row>
    <row r="34" spans="1:15" x14ac:dyDescent="0.25">
      <c r="A34" s="33" t="s">
        <v>101</v>
      </c>
      <c r="B34" s="19"/>
      <c r="C34" s="13">
        <f t="shared" si="40"/>
        <v>0</v>
      </c>
      <c r="D34" s="21">
        <f>$B34</f>
        <v>0</v>
      </c>
      <c r="E34" s="13">
        <f>ROUND(D$8*D34,2)</f>
        <v>0</v>
      </c>
      <c r="F34" s="21">
        <f t="shared" si="41"/>
        <v>0</v>
      </c>
      <c r="G34" s="13">
        <f>ROUND(F$8*F34,2)</f>
        <v>0</v>
      </c>
      <c r="H34" s="21">
        <f>$B34</f>
        <v>0</v>
      </c>
      <c r="I34" s="13">
        <f>ROUND(H$8*H34,2)</f>
        <v>0</v>
      </c>
      <c r="J34" s="21">
        <f t="shared" si="42"/>
        <v>0</v>
      </c>
      <c r="K34" s="13">
        <f>ROUND(J$8*J34,2)</f>
        <v>0</v>
      </c>
      <c r="L34" s="21">
        <f t="shared" si="43"/>
        <v>0</v>
      </c>
      <c r="M34" s="13">
        <f t="shared" si="44"/>
        <v>0</v>
      </c>
      <c r="N34" s="21">
        <f t="shared" si="45"/>
        <v>0</v>
      </c>
      <c r="O34" s="13">
        <f>ROUND(N$8*N34,2)</f>
        <v>0</v>
      </c>
    </row>
    <row r="35" spans="1:15" x14ac:dyDescent="0.25">
      <c r="A35" s="33" t="s">
        <v>102</v>
      </c>
      <c r="B35" s="19">
        <v>3.44E-2</v>
      </c>
      <c r="C35" s="13">
        <f t="shared" si="40"/>
        <v>52.09</v>
      </c>
      <c r="D35" s="21">
        <f>$B35</f>
        <v>3.44E-2</v>
      </c>
      <c r="E35" s="13">
        <f>ROUND(D$8*D35,2)</f>
        <v>18.72</v>
      </c>
      <c r="F35" s="21">
        <f t="shared" si="41"/>
        <v>3.44E-2</v>
      </c>
      <c r="G35" s="13">
        <f>ROUND(F$8*F35,2)</f>
        <v>18.72</v>
      </c>
      <c r="H35" s="21">
        <f>$B35</f>
        <v>3.44E-2</v>
      </c>
      <c r="I35" s="13">
        <f>ROUND(H$8*H35,2)</f>
        <v>31.2</v>
      </c>
      <c r="J35" s="21">
        <f t="shared" si="42"/>
        <v>3.44E-2</v>
      </c>
      <c r="K35" s="13">
        <f>ROUND(J$8*J35,2)</f>
        <v>18.72</v>
      </c>
      <c r="L35" s="21">
        <f t="shared" si="43"/>
        <v>3.44E-2</v>
      </c>
      <c r="M35" s="13">
        <f t="shared" si="44"/>
        <v>18.72</v>
      </c>
      <c r="N35" s="21">
        <f t="shared" si="45"/>
        <v>3.44E-2</v>
      </c>
      <c r="O35" s="13">
        <f>ROUND(N$8*N35,2)</f>
        <v>18.72</v>
      </c>
    </row>
    <row r="36" spans="1:15" x14ac:dyDescent="0.25">
      <c r="A36" s="29" t="s">
        <v>103</v>
      </c>
      <c r="B36" s="35" t="s">
        <v>82</v>
      </c>
      <c r="C36" s="3" t="s">
        <v>74</v>
      </c>
      <c r="D36" s="35" t="s">
        <v>82</v>
      </c>
      <c r="E36" s="3" t="s">
        <v>74</v>
      </c>
      <c r="F36" s="35" t="s">
        <v>82</v>
      </c>
      <c r="G36" s="3" t="s">
        <v>74</v>
      </c>
      <c r="H36" s="35" t="s">
        <v>82</v>
      </c>
      <c r="I36" s="3" t="s">
        <v>74</v>
      </c>
      <c r="J36" s="35" t="s">
        <v>82</v>
      </c>
      <c r="K36" s="3" t="s">
        <v>74</v>
      </c>
      <c r="L36" s="35" t="s">
        <v>82</v>
      </c>
      <c r="M36" s="3" t="s">
        <v>74</v>
      </c>
      <c r="N36" s="35" t="s">
        <v>82</v>
      </c>
      <c r="O36" s="3" t="s">
        <v>74</v>
      </c>
    </row>
    <row r="37" spans="1:15" ht="25.5" x14ac:dyDescent="0.25">
      <c r="A37" s="33" t="s">
        <v>104</v>
      </c>
      <c r="B37" s="36">
        <f>ROUND(SUM(B16:B23)*SUM(B25:B31),4)</f>
        <v>5.5899999999999998E-2</v>
      </c>
      <c r="C37" s="13">
        <f>ROUND(B$8*B37,2)</f>
        <v>84.64</v>
      </c>
      <c r="D37" s="36">
        <f>ROUND(SUM(D16:D23)*SUM(D25:D31),4)</f>
        <v>5.5899999999999998E-2</v>
      </c>
      <c r="E37" s="13">
        <f>ROUND(D$8*D37,2)</f>
        <v>30.42</v>
      </c>
      <c r="F37" s="36">
        <f>ROUND(SUM(F16:F23)*SUM(F25:F31),4)</f>
        <v>5.5899999999999998E-2</v>
      </c>
      <c r="G37" s="13">
        <f>ROUND(F$8*F37,2)</f>
        <v>30.42</v>
      </c>
      <c r="H37" s="36">
        <f>ROUND(SUM(H16:H23)*SUM(H25:H31),4)</f>
        <v>5.5899999999999998E-2</v>
      </c>
      <c r="I37" s="13">
        <f>ROUND(H$8*H37,2)</f>
        <v>50.7</v>
      </c>
      <c r="J37" s="36">
        <f>ROUND(SUM(J16:J23)*SUM(J25:J31),4)</f>
        <v>5.5899999999999998E-2</v>
      </c>
      <c r="K37" s="13">
        <f>ROUND(J$8*J37,2)</f>
        <v>30.42</v>
      </c>
      <c r="L37" s="36">
        <f>ROUND(SUM(L16:L23)*SUM(L25:L31),4)</f>
        <v>5.5899999999999998E-2</v>
      </c>
      <c r="M37" s="13">
        <f t="shared" ref="M37" si="46">ROUND(L$8*L37,2)</f>
        <v>30.42</v>
      </c>
      <c r="N37" s="36">
        <f>ROUND(SUM(N16:N23)*SUM(N25:N31),4)</f>
        <v>5.5899999999999998E-2</v>
      </c>
      <c r="O37" s="13">
        <f>ROUND(N$8*N37,2)</f>
        <v>30.42</v>
      </c>
    </row>
    <row r="38" spans="1:15" x14ac:dyDescent="0.25">
      <c r="A38" s="29" t="s">
        <v>105</v>
      </c>
      <c r="B38" s="37">
        <f>SUM(B16:B37)</f>
        <v>0.57009999999999994</v>
      </c>
      <c r="C38" s="153">
        <f t="shared" ref="C38:M38" si="47">SUM(C16:C37)</f>
        <v>863.21999999999991</v>
      </c>
      <c r="D38" s="37">
        <f t="shared" ref="D38:K38" si="48">SUM(D16:D37)</f>
        <v>0.57009999999999994</v>
      </c>
      <c r="E38" s="153">
        <f t="shared" si="48"/>
        <v>310.24000000000007</v>
      </c>
      <c r="F38" s="37">
        <f t="shared" si="48"/>
        <v>0.57009999999999994</v>
      </c>
      <c r="G38" s="153">
        <f t="shared" si="48"/>
        <v>310.24000000000007</v>
      </c>
      <c r="H38" s="37">
        <f t="shared" si="48"/>
        <v>0.57009999999999994</v>
      </c>
      <c r="I38" s="153">
        <f t="shared" si="48"/>
        <v>517.05999999999995</v>
      </c>
      <c r="J38" s="37">
        <f t="shared" si="48"/>
        <v>0.57009999999999994</v>
      </c>
      <c r="K38" s="153">
        <f t="shared" si="48"/>
        <v>310.24000000000007</v>
      </c>
      <c r="L38" s="37">
        <f t="shared" si="47"/>
        <v>0.57009999999999994</v>
      </c>
      <c r="M38" s="153">
        <f t="shared" si="47"/>
        <v>310.24000000000007</v>
      </c>
      <c r="N38" s="37">
        <f t="shared" ref="N38:O38" si="49">SUM(N16:N37)</f>
        <v>0.57009999999999994</v>
      </c>
      <c r="O38" s="153">
        <f t="shared" si="49"/>
        <v>310.24000000000007</v>
      </c>
    </row>
    <row r="39" spans="1:15" x14ac:dyDescent="0.25">
      <c r="A39" s="29" t="s">
        <v>106</v>
      </c>
      <c r="B39" s="38"/>
      <c r="C39" s="153">
        <f>B8+C38</f>
        <v>2377.39</v>
      </c>
      <c r="D39" s="38"/>
      <c r="E39" s="153">
        <f t="shared" ref="E39" si="50">D8+E38</f>
        <v>854.42000000000007</v>
      </c>
      <c r="F39" s="38"/>
      <c r="G39" s="153">
        <f t="shared" ref="G39" si="51">F8+G38</f>
        <v>854.42000000000007</v>
      </c>
      <c r="H39" s="38"/>
      <c r="I39" s="153">
        <f t="shared" ref="I39" si="52">H8+I38</f>
        <v>1424.03</v>
      </c>
      <c r="J39" s="38"/>
      <c r="K39" s="153">
        <f t="shared" ref="K39" si="53">J8+K38</f>
        <v>854.42000000000007</v>
      </c>
      <c r="L39" s="38"/>
      <c r="M39" s="153">
        <f t="shared" ref="M39" si="54">L8+M38</f>
        <v>854.42000000000007</v>
      </c>
      <c r="N39" s="38"/>
      <c r="O39" s="153">
        <f t="shared" ref="O39" si="55">N8+O38</f>
        <v>854.42000000000007</v>
      </c>
    </row>
    <row r="40" spans="1:15" x14ac:dyDescent="0.25">
      <c r="A40" s="30" t="s">
        <v>107</v>
      </c>
      <c r="B40" s="240"/>
      <c r="C40" s="241"/>
      <c r="D40" s="240"/>
      <c r="E40" s="241"/>
      <c r="F40" s="240"/>
      <c r="G40" s="241"/>
      <c r="H40" s="240"/>
      <c r="I40" s="241"/>
      <c r="J40" s="240"/>
      <c r="K40" s="241"/>
      <c r="L40" s="240"/>
      <c r="M40" s="241"/>
      <c r="N40" s="240"/>
      <c r="O40" s="241"/>
    </row>
    <row r="41" spans="1:15" x14ac:dyDescent="0.25">
      <c r="A41" s="247" t="s">
        <v>108</v>
      </c>
      <c r="B41" s="246" t="s">
        <v>74</v>
      </c>
      <c r="C41" s="246"/>
      <c r="D41" s="246" t="s">
        <v>74</v>
      </c>
      <c r="E41" s="246"/>
      <c r="F41" s="246" t="s">
        <v>74</v>
      </c>
      <c r="G41" s="246"/>
      <c r="H41" s="246" t="s">
        <v>74</v>
      </c>
      <c r="I41" s="246"/>
      <c r="J41" s="246" t="s">
        <v>74</v>
      </c>
      <c r="K41" s="246"/>
      <c r="L41" s="246" t="s">
        <v>74</v>
      </c>
      <c r="M41" s="246"/>
      <c r="N41" s="246" t="s">
        <v>74</v>
      </c>
      <c r="O41" s="246"/>
    </row>
    <row r="42" spans="1:15" x14ac:dyDescent="0.25">
      <c r="A42" s="248"/>
      <c r="B42" s="148" t="s">
        <v>109</v>
      </c>
      <c r="C42" s="148" t="s">
        <v>19</v>
      </c>
      <c r="D42" s="148" t="s">
        <v>109</v>
      </c>
      <c r="E42" s="148" t="s">
        <v>19</v>
      </c>
      <c r="F42" s="148" t="s">
        <v>109</v>
      </c>
      <c r="G42" s="148" t="s">
        <v>19</v>
      </c>
      <c r="H42" s="148" t="s">
        <v>109</v>
      </c>
      <c r="I42" s="148" t="s">
        <v>19</v>
      </c>
      <c r="J42" s="148" t="s">
        <v>109</v>
      </c>
      <c r="K42" s="148" t="s">
        <v>19</v>
      </c>
      <c r="L42" s="148" t="s">
        <v>109</v>
      </c>
      <c r="M42" s="148" t="s">
        <v>19</v>
      </c>
      <c r="N42" s="148" t="s">
        <v>109</v>
      </c>
      <c r="O42" s="148" t="s">
        <v>19</v>
      </c>
    </row>
    <row r="43" spans="1:15" ht="25.5" x14ac:dyDescent="0.25">
      <c r="A43" s="39" t="s">
        <v>110</v>
      </c>
      <c r="B43" s="55">
        <v>3.2</v>
      </c>
      <c r="C43" s="40">
        <f>IFERROR(ROUND((22*2*B43)-(0.06*B9),2),0)</f>
        <v>86.38</v>
      </c>
      <c r="D43" s="54">
        <v>5</v>
      </c>
      <c r="E43" s="40">
        <f t="shared" ref="E43" si="56">IFERROR(ROUND((22*2*D43)-(0.06*D9),2),0)</f>
        <v>187.35</v>
      </c>
      <c r="F43" s="54" t="s">
        <v>111</v>
      </c>
      <c r="G43" s="40">
        <f t="shared" ref="G43" si="57">IFERROR(ROUND((22*2*F43)-(0.06*F9),2),0)</f>
        <v>0</v>
      </c>
      <c r="H43" s="54">
        <v>4.0999999999999996</v>
      </c>
      <c r="I43" s="40">
        <f t="shared" ref="I43" si="58">IFERROR(ROUND((22*2*H43)-(0.06*H9),2),0)</f>
        <v>125.98</v>
      </c>
      <c r="J43" s="54" t="s">
        <v>111</v>
      </c>
      <c r="K43" s="40">
        <f t="shared" ref="K43" si="59">IFERROR(ROUND((22*2*J43)-(0.06*J9),2),0)</f>
        <v>0</v>
      </c>
      <c r="L43" s="54" t="s">
        <v>111</v>
      </c>
      <c r="M43" s="40">
        <f t="shared" ref="M43" si="60">IFERROR(ROUND((22*2*L43)-(0.06*L9),2),0)</f>
        <v>0</v>
      </c>
      <c r="N43" s="54" t="s">
        <v>111</v>
      </c>
      <c r="O43" s="40">
        <f t="shared" ref="O43" si="61">IFERROR(ROUND((22*2*N43)-(0.06*N9),2),0)</f>
        <v>0</v>
      </c>
    </row>
    <row r="44" spans="1:15" ht="38.25" customHeight="1" x14ac:dyDescent="0.25">
      <c r="A44" s="41" t="s">
        <v>112</v>
      </c>
      <c r="B44" s="55" t="s">
        <v>113</v>
      </c>
      <c r="C44" s="42">
        <f>IFERROR(ROUND(B44*22*80%,2),0)</f>
        <v>0</v>
      </c>
      <c r="D44" s="55" t="s">
        <v>113</v>
      </c>
      <c r="E44" s="42">
        <f t="shared" ref="E44" si="62">IFERROR(ROUND(D44*22*80%,2),0)</f>
        <v>0</v>
      </c>
      <c r="F44" s="55" t="s">
        <v>113</v>
      </c>
      <c r="G44" s="42">
        <f t="shared" ref="G44" si="63">IFERROR(ROUND(F44*22*80%,2),0)</f>
        <v>0</v>
      </c>
      <c r="H44" s="55" t="s">
        <v>113</v>
      </c>
      <c r="I44" s="42">
        <f t="shared" ref="I44" si="64">IFERROR(ROUND(H44*22*80%,2),0)</f>
        <v>0</v>
      </c>
      <c r="J44" s="55" t="s">
        <v>113</v>
      </c>
      <c r="K44" s="42">
        <f t="shared" ref="K44" si="65">IFERROR(ROUND(J44*22*80%,2),0)</f>
        <v>0</v>
      </c>
      <c r="L44" s="55" t="s">
        <v>113</v>
      </c>
      <c r="M44" s="42">
        <f t="shared" ref="M44" si="66">IFERROR(ROUND(L44*22*80%,2),0)</f>
        <v>0</v>
      </c>
      <c r="N44" s="55" t="s">
        <v>113</v>
      </c>
      <c r="O44" s="42">
        <f t="shared" ref="O44" si="67">IFERROR(ROUND(N44*22*80%,2),0)</f>
        <v>0</v>
      </c>
    </row>
    <row r="45" spans="1:15" x14ac:dyDescent="0.25">
      <c r="A45" s="41" t="s">
        <v>114</v>
      </c>
      <c r="B45" s="243" t="s">
        <v>115</v>
      </c>
      <c r="C45" s="243"/>
      <c r="D45" s="242" t="str">
        <f>$B45</f>
        <v>Não se aplica</v>
      </c>
      <c r="E45" s="242"/>
      <c r="F45" s="242" t="str">
        <f t="shared" ref="F45" si="68">$B45</f>
        <v>Não se aplica</v>
      </c>
      <c r="G45" s="242"/>
      <c r="H45" s="242" t="str">
        <f t="shared" ref="H45" si="69">$B45</f>
        <v>Não se aplica</v>
      </c>
      <c r="I45" s="242"/>
      <c r="J45" s="242" t="str">
        <f t="shared" ref="J45" si="70">$B45</f>
        <v>Não se aplica</v>
      </c>
      <c r="K45" s="242"/>
      <c r="L45" s="242" t="str">
        <f t="shared" ref="L45" si="71">$B45</f>
        <v>Não se aplica</v>
      </c>
      <c r="M45" s="242"/>
      <c r="N45" s="242" t="str">
        <f t="shared" ref="N45" si="72">$B45</f>
        <v>Não se aplica</v>
      </c>
      <c r="O45" s="242"/>
    </row>
    <row r="46" spans="1:15" x14ac:dyDescent="0.25">
      <c r="A46" s="41" t="s">
        <v>116</v>
      </c>
      <c r="B46" s="243" t="s">
        <v>115</v>
      </c>
      <c r="C46" s="243"/>
      <c r="D46" s="242" t="str">
        <f t="shared" ref="D46:N51" si="73">$B46</f>
        <v>Não se aplica</v>
      </c>
      <c r="E46" s="242"/>
      <c r="F46" s="242" t="str">
        <f t="shared" ref="F46" si="74">$B46</f>
        <v>Não se aplica</v>
      </c>
      <c r="G46" s="242"/>
      <c r="H46" s="242" t="str">
        <f t="shared" si="73"/>
        <v>Não se aplica</v>
      </c>
      <c r="I46" s="242"/>
      <c r="J46" s="242" t="str">
        <f t="shared" si="73"/>
        <v>Não se aplica</v>
      </c>
      <c r="K46" s="242"/>
      <c r="L46" s="242" t="str">
        <f t="shared" si="73"/>
        <v>Não se aplica</v>
      </c>
      <c r="M46" s="242"/>
      <c r="N46" s="242" t="str">
        <f t="shared" si="73"/>
        <v>Não se aplica</v>
      </c>
      <c r="O46" s="242"/>
    </row>
    <row r="47" spans="1:15" ht="44.25" customHeight="1" x14ac:dyDescent="0.25">
      <c r="A47" s="41" t="s">
        <v>211</v>
      </c>
      <c r="B47" s="243">
        <v>51.86</v>
      </c>
      <c r="C47" s="243"/>
      <c r="D47" s="244">
        <f>$B47</f>
        <v>51.86</v>
      </c>
      <c r="E47" s="245"/>
      <c r="F47" s="244">
        <f>$B47</f>
        <v>51.86</v>
      </c>
      <c r="G47" s="245"/>
      <c r="H47" s="244">
        <f>$B47</f>
        <v>51.86</v>
      </c>
      <c r="I47" s="245"/>
      <c r="J47" s="244" t="s">
        <v>115</v>
      </c>
      <c r="K47" s="245"/>
      <c r="L47" s="244" t="str">
        <f>$J47</f>
        <v>Não se aplica</v>
      </c>
      <c r="M47" s="245"/>
      <c r="N47" s="244" t="str">
        <f>$J47</f>
        <v>Não se aplica</v>
      </c>
      <c r="O47" s="245"/>
    </row>
    <row r="48" spans="1:15" x14ac:dyDescent="0.25">
      <c r="A48" s="43" t="s">
        <v>117</v>
      </c>
      <c r="B48" s="243"/>
      <c r="C48" s="243"/>
      <c r="D48" s="242">
        <f t="shared" si="73"/>
        <v>0</v>
      </c>
      <c r="E48" s="242"/>
      <c r="F48" s="242">
        <f t="shared" ref="F48:N51" si="75">$B48</f>
        <v>0</v>
      </c>
      <c r="G48" s="242"/>
      <c r="H48" s="242">
        <f t="shared" si="75"/>
        <v>0</v>
      </c>
      <c r="I48" s="242"/>
      <c r="J48" s="242">
        <f t="shared" si="75"/>
        <v>0</v>
      </c>
      <c r="K48" s="242"/>
      <c r="L48" s="242">
        <f t="shared" si="75"/>
        <v>0</v>
      </c>
      <c r="M48" s="242"/>
      <c r="N48" s="242">
        <f t="shared" si="75"/>
        <v>0</v>
      </c>
      <c r="O48" s="242"/>
    </row>
    <row r="49" spans="1:15" x14ac:dyDescent="0.25">
      <c r="A49" s="41" t="s">
        <v>118</v>
      </c>
      <c r="B49" s="243">
        <f>Uniformes!$D$9</f>
        <v>0</v>
      </c>
      <c r="C49" s="243"/>
      <c r="D49" s="242">
        <f t="shared" si="73"/>
        <v>0</v>
      </c>
      <c r="E49" s="242"/>
      <c r="F49" s="242">
        <f t="shared" si="75"/>
        <v>0</v>
      </c>
      <c r="G49" s="242"/>
      <c r="H49" s="242">
        <f t="shared" si="75"/>
        <v>0</v>
      </c>
      <c r="I49" s="242"/>
      <c r="J49" s="242">
        <f t="shared" si="75"/>
        <v>0</v>
      </c>
      <c r="K49" s="242"/>
      <c r="L49" s="242">
        <f t="shared" si="75"/>
        <v>0</v>
      </c>
      <c r="M49" s="242"/>
      <c r="N49" s="242">
        <f t="shared" si="75"/>
        <v>0</v>
      </c>
      <c r="O49" s="242"/>
    </row>
    <row r="50" spans="1:15" x14ac:dyDescent="0.25">
      <c r="A50" s="56" t="s">
        <v>212</v>
      </c>
      <c r="B50" s="243">
        <f>Materiais!G34</f>
        <v>0</v>
      </c>
      <c r="C50" s="243"/>
      <c r="D50" s="242">
        <f t="shared" si="73"/>
        <v>0</v>
      </c>
      <c r="E50" s="242"/>
      <c r="F50" s="242">
        <f t="shared" si="75"/>
        <v>0</v>
      </c>
      <c r="G50" s="242"/>
      <c r="H50" s="242">
        <f t="shared" si="75"/>
        <v>0</v>
      </c>
      <c r="I50" s="242"/>
      <c r="J50" s="242">
        <f t="shared" si="75"/>
        <v>0</v>
      </c>
      <c r="K50" s="242"/>
      <c r="L50" s="242">
        <f t="shared" si="75"/>
        <v>0</v>
      </c>
      <c r="M50" s="242"/>
      <c r="N50" s="242">
        <f t="shared" si="75"/>
        <v>0</v>
      </c>
      <c r="O50" s="242"/>
    </row>
    <row r="51" spans="1:15" x14ac:dyDescent="0.25">
      <c r="A51" s="56" t="s">
        <v>119</v>
      </c>
      <c r="B51" s="243"/>
      <c r="C51" s="243"/>
      <c r="D51" s="242">
        <f t="shared" si="73"/>
        <v>0</v>
      </c>
      <c r="E51" s="242"/>
      <c r="F51" s="242">
        <f t="shared" si="75"/>
        <v>0</v>
      </c>
      <c r="G51" s="242"/>
      <c r="H51" s="242">
        <f t="shared" si="75"/>
        <v>0</v>
      </c>
      <c r="I51" s="242"/>
      <c r="J51" s="242">
        <f t="shared" si="75"/>
        <v>0</v>
      </c>
      <c r="K51" s="242"/>
      <c r="L51" s="242">
        <f t="shared" si="75"/>
        <v>0</v>
      </c>
      <c r="M51" s="242"/>
      <c r="N51" s="242">
        <f t="shared" si="75"/>
        <v>0</v>
      </c>
      <c r="O51" s="242"/>
    </row>
    <row r="52" spans="1:15" x14ac:dyDescent="0.25">
      <c r="A52" s="29" t="s">
        <v>122</v>
      </c>
      <c r="B52" s="238">
        <f>SUM(C43:C44,B45:C51)</f>
        <v>138.24</v>
      </c>
      <c r="C52" s="238"/>
      <c r="D52" s="238">
        <f>SUM(E43:E44,D45:E51)</f>
        <v>239.20999999999998</v>
      </c>
      <c r="E52" s="238"/>
      <c r="F52" s="238">
        <f>SUM(G43:G44,F45:G51)</f>
        <v>51.86</v>
      </c>
      <c r="G52" s="238"/>
      <c r="H52" s="238">
        <f>SUM(I43:I44,H45:I51)</f>
        <v>177.84</v>
      </c>
      <c r="I52" s="238"/>
      <c r="J52" s="238">
        <f>SUM(K43:K44,J45:K51)</f>
        <v>0</v>
      </c>
      <c r="K52" s="238"/>
      <c r="L52" s="238">
        <f>SUM(M43:M44,L45:M51)</f>
        <v>0</v>
      </c>
      <c r="M52" s="238"/>
      <c r="N52" s="238">
        <f>SUM(O43:O44,N45:O51)</f>
        <v>0</v>
      </c>
      <c r="O52" s="238"/>
    </row>
    <row r="53" spans="1:15" x14ac:dyDescent="0.25">
      <c r="A53" s="29" t="s">
        <v>123</v>
      </c>
      <c r="B53" s="239">
        <f>C39+B52</f>
        <v>2515.63</v>
      </c>
      <c r="C53" s="239"/>
      <c r="D53" s="239">
        <f>E39+D52</f>
        <v>1093.6300000000001</v>
      </c>
      <c r="E53" s="239"/>
      <c r="F53" s="239">
        <f>G39+F52</f>
        <v>906.28000000000009</v>
      </c>
      <c r="G53" s="239"/>
      <c r="H53" s="239">
        <f>I39+H52</f>
        <v>1601.87</v>
      </c>
      <c r="I53" s="239"/>
      <c r="J53" s="239">
        <f>K39+J52</f>
        <v>854.42000000000007</v>
      </c>
      <c r="K53" s="239"/>
      <c r="L53" s="239">
        <f>M39+L52</f>
        <v>854.42000000000007</v>
      </c>
      <c r="M53" s="239"/>
      <c r="N53" s="239">
        <f>O39+N52</f>
        <v>854.42000000000007</v>
      </c>
      <c r="O53" s="239"/>
    </row>
    <row r="54" spans="1:15" x14ac:dyDescent="0.25">
      <c r="A54" s="30" t="s">
        <v>124</v>
      </c>
      <c r="B54" s="240"/>
      <c r="C54" s="241"/>
      <c r="D54" s="240"/>
      <c r="E54" s="241"/>
      <c r="F54" s="240"/>
      <c r="G54" s="241"/>
      <c r="H54" s="240"/>
      <c r="I54" s="241"/>
      <c r="J54" s="240"/>
      <c r="K54" s="241"/>
      <c r="L54" s="240"/>
      <c r="M54" s="241"/>
      <c r="N54" s="240"/>
      <c r="O54" s="241"/>
    </row>
    <row r="55" spans="1:15" x14ac:dyDescent="0.25">
      <c r="A55" s="44" t="s">
        <v>108</v>
      </c>
      <c r="B55" s="146" t="s">
        <v>82</v>
      </c>
      <c r="C55" s="146" t="s">
        <v>74</v>
      </c>
      <c r="D55" s="146" t="s">
        <v>82</v>
      </c>
      <c r="E55" s="146" t="s">
        <v>74</v>
      </c>
      <c r="F55" s="146" t="s">
        <v>82</v>
      </c>
      <c r="G55" s="146" t="s">
        <v>74</v>
      </c>
      <c r="H55" s="146" t="s">
        <v>82</v>
      </c>
      <c r="I55" s="146" t="s">
        <v>74</v>
      </c>
      <c r="J55" s="146" t="s">
        <v>82</v>
      </c>
      <c r="K55" s="146" t="s">
        <v>74</v>
      </c>
      <c r="L55" s="146" t="s">
        <v>82</v>
      </c>
      <c r="M55" s="146" t="s">
        <v>74</v>
      </c>
      <c r="N55" s="146" t="s">
        <v>82</v>
      </c>
      <c r="O55" s="146" t="s">
        <v>74</v>
      </c>
    </row>
    <row r="56" spans="1:15" x14ac:dyDescent="0.25">
      <c r="A56" s="33" t="s">
        <v>125</v>
      </c>
      <c r="B56" s="20"/>
      <c r="C56" s="7">
        <f>ROUND(B$53*B56,2)</f>
        <v>0</v>
      </c>
      <c r="D56" s="22">
        <f>$B$56</f>
        <v>0</v>
      </c>
      <c r="E56" s="7">
        <f>ROUND(D$53*D56,2)</f>
        <v>0</v>
      </c>
      <c r="F56" s="22">
        <f t="shared" ref="F56" si="76">$B$56</f>
        <v>0</v>
      </c>
      <c r="G56" s="7">
        <f>ROUND(F$53*F56,2)</f>
        <v>0</v>
      </c>
      <c r="H56" s="22">
        <f>$B$56</f>
        <v>0</v>
      </c>
      <c r="I56" s="7">
        <f>ROUND(H$53*H56,2)</f>
        <v>0</v>
      </c>
      <c r="J56" s="22">
        <f t="shared" ref="J56" si="77">$B$56</f>
        <v>0</v>
      </c>
      <c r="K56" s="7">
        <f>ROUND(J$53*J56,2)</f>
        <v>0</v>
      </c>
      <c r="L56" s="22">
        <f t="shared" ref="L56" si="78">$B$56</f>
        <v>0</v>
      </c>
      <c r="M56" s="7">
        <f t="shared" ref="M56:M57" si="79">ROUND(L$53*L56,2)</f>
        <v>0</v>
      </c>
      <c r="N56" s="22">
        <f t="shared" ref="N56" si="80">$B$56</f>
        <v>0</v>
      </c>
      <c r="O56" s="7">
        <f>ROUND(N$53*N56,2)</f>
        <v>0</v>
      </c>
    </row>
    <row r="57" spans="1:15" x14ac:dyDescent="0.25">
      <c r="A57" s="33" t="s">
        <v>126</v>
      </c>
      <c r="B57" s="20"/>
      <c r="C57" s="7">
        <f>ROUND(B$53*B57,2)</f>
        <v>0</v>
      </c>
      <c r="D57" s="22">
        <f t="shared" ref="D57:N57" si="81">$B$57</f>
        <v>0</v>
      </c>
      <c r="E57" s="7">
        <f>ROUND(D$53*D57,2)</f>
        <v>0</v>
      </c>
      <c r="F57" s="22">
        <f t="shared" si="81"/>
        <v>0</v>
      </c>
      <c r="G57" s="7">
        <f>ROUND(F$53*F57,2)</f>
        <v>0</v>
      </c>
      <c r="H57" s="22">
        <f t="shared" si="81"/>
        <v>0</v>
      </c>
      <c r="I57" s="7">
        <f>ROUND(H$53*H57,2)</f>
        <v>0</v>
      </c>
      <c r="J57" s="22">
        <f t="shared" si="81"/>
        <v>0</v>
      </c>
      <c r="K57" s="7">
        <f>ROUND(J$53*J57,2)</f>
        <v>0</v>
      </c>
      <c r="L57" s="22">
        <f t="shared" si="81"/>
        <v>0</v>
      </c>
      <c r="M57" s="7">
        <f t="shared" si="79"/>
        <v>0</v>
      </c>
      <c r="N57" s="22">
        <f t="shared" si="81"/>
        <v>0</v>
      </c>
      <c r="O57" s="7">
        <f>ROUND(N$53*N57,2)</f>
        <v>0</v>
      </c>
    </row>
    <row r="58" spans="1:15" x14ac:dyDescent="0.25">
      <c r="A58" s="29" t="s">
        <v>127</v>
      </c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</row>
    <row r="59" spans="1:15" x14ac:dyDescent="0.25">
      <c r="A59" s="33" t="s">
        <v>128</v>
      </c>
      <c r="B59" s="188">
        <v>0.03</v>
      </c>
      <c r="C59" s="7">
        <f>ROUND((B53+C56+C57)*B59/(1-B62),2)</f>
        <v>77.8</v>
      </c>
      <c r="D59" s="188">
        <v>0.05</v>
      </c>
      <c r="E59" s="7">
        <f>ROUND((D53+E56+E57)*D59/(1-D62),2)</f>
        <v>57.56</v>
      </c>
      <c r="F59" s="186">
        <v>0.05</v>
      </c>
      <c r="G59" s="7">
        <f t="shared" ref="G59" si="82">ROUND((F53+G56+G57)*F59/(1-F62),2)</f>
        <v>47.7</v>
      </c>
      <c r="H59" s="186">
        <v>0.05</v>
      </c>
      <c r="I59" s="7">
        <f>ROUND((H53+I56+I57)*H59/(1-H62),2)</f>
        <v>84.31</v>
      </c>
      <c r="J59" s="57">
        <v>0.04</v>
      </c>
      <c r="K59" s="7">
        <f t="shared" ref="K59" si="83">ROUND((J53+K56+K57)*J59/(1-J62),2)</f>
        <v>35.6</v>
      </c>
      <c r="L59" s="57">
        <v>0.05</v>
      </c>
      <c r="M59" s="7">
        <f t="shared" ref="M59" si="84">ROUND((L53+M56+M57)*L59/(1-L62),2)</f>
        <v>44.97</v>
      </c>
      <c r="N59" s="186">
        <v>2.5000000000000001E-2</v>
      </c>
      <c r="O59" s="7">
        <f t="shared" ref="O59" si="85">ROUND((N53+O56+O57)*N59/(1-N62),2)</f>
        <v>21.91</v>
      </c>
    </row>
    <row r="60" spans="1:15" x14ac:dyDescent="0.25">
      <c r="A60" s="33" t="s">
        <v>129</v>
      </c>
      <c r="B60" s="19"/>
      <c r="C60" s="7">
        <f>ROUND((B53+C56+C57)*B60/(1-B62),2)</f>
        <v>0</v>
      </c>
      <c r="D60" s="21">
        <f t="shared" ref="D60:N60" si="86">$B$60</f>
        <v>0</v>
      </c>
      <c r="E60" s="7">
        <f>ROUND((D53+E56+E57)*D60/(1-D62),2)</f>
        <v>0</v>
      </c>
      <c r="F60" s="21">
        <f t="shared" si="86"/>
        <v>0</v>
      </c>
      <c r="G60" s="7">
        <f t="shared" ref="G60" si="87">ROUND((F53+G56+G57)*F60/(1-F62),2)</f>
        <v>0</v>
      </c>
      <c r="H60" s="21">
        <f t="shared" si="86"/>
        <v>0</v>
      </c>
      <c r="I60" s="7">
        <f>ROUND((H53+I56+I57)*H60/(1-H62),2)</f>
        <v>0</v>
      </c>
      <c r="J60" s="21">
        <f t="shared" si="86"/>
        <v>0</v>
      </c>
      <c r="K60" s="7">
        <f t="shared" ref="K60" si="88">ROUND((J53+K56+K57)*J60/(1-J62),2)</f>
        <v>0</v>
      </c>
      <c r="L60" s="21">
        <f t="shared" si="86"/>
        <v>0</v>
      </c>
      <c r="M60" s="7">
        <f t="shared" ref="M60" si="89">ROUND((L53+M56+M57)*L60/(1-L62),2)</f>
        <v>0</v>
      </c>
      <c r="N60" s="21">
        <f t="shared" si="86"/>
        <v>0</v>
      </c>
      <c r="O60" s="7">
        <f t="shared" ref="O60" si="90">ROUND((N53+O56+O57)*N60/(1-N62),2)</f>
        <v>0</v>
      </c>
    </row>
    <row r="61" spans="1:15" x14ac:dyDescent="0.25">
      <c r="A61" s="33" t="s">
        <v>130</v>
      </c>
      <c r="B61" s="19"/>
      <c r="C61" s="7">
        <f>ROUND((B53+C56+C57)*B61/(1-B62),2)</f>
        <v>0</v>
      </c>
      <c r="D61" s="21">
        <f t="shared" ref="D61:N61" si="91">$B$61</f>
        <v>0</v>
      </c>
      <c r="E61" s="7">
        <f>ROUND((D53+E56+E57)*D61/(1-D62),2)</f>
        <v>0</v>
      </c>
      <c r="F61" s="21">
        <f t="shared" si="91"/>
        <v>0</v>
      </c>
      <c r="G61" s="7">
        <f t="shared" ref="G61" si="92">ROUND((F53+G56+G57)*F61/(1-F62),2)</f>
        <v>0</v>
      </c>
      <c r="H61" s="21">
        <f t="shared" si="91"/>
        <v>0</v>
      </c>
      <c r="I61" s="7">
        <f>ROUND((H53+I56+I57)*H61/(1-H62),2)</f>
        <v>0</v>
      </c>
      <c r="J61" s="21">
        <f t="shared" si="91"/>
        <v>0</v>
      </c>
      <c r="K61" s="7">
        <f t="shared" ref="K61" si="93">ROUND((J53+K56+K57)*J61/(1-J62),2)</f>
        <v>0</v>
      </c>
      <c r="L61" s="21">
        <f t="shared" si="91"/>
        <v>0</v>
      </c>
      <c r="M61" s="7">
        <f t="shared" ref="M61" si="94">ROUND((L53+M56+M57)*L61/(1-L62),2)</f>
        <v>0</v>
      </c>
      <c r="N61" s="21">
        <f t="shared" si="91"/>
        <v>0</v>
      </c>
      <c r="O61" s="7">
        <f t="shared" ref="O61" si="95">ROUND((N53+O56+O57)*N61/(1-N62),2)</f>
        <v>0</v>
      </c>
    </row>
    <row r="62" spans="1:15" x14ac:dyDescent="0.25">
      <c r="A62" s="29" t="s">
        <v>131</v>
      </c>
      <c r="B62" s="46">
        <f t="shared" ref="B62:C62" si="96">SUM(B59:B61)</f>
        <v>0.03</v>
      </c>
      <c r="C62" s="7">
        <f t="shared" si="96"/>
        <v>77.8</v>
      </c>
      <c r="D62" s="46">
        <f t="shared" ref="D62:K62" si="97">SUM(D59:D61)</f>
        <v>0.05</v>
      </c>
      <c r="E62" s="7">
        <f t="shared" si="97"/>
        <v>57.56</v>
      </c>
      <c r="F62" s="46">
        <f t="shared" si="97"/>
        <v>0.05</v>
      </c>
      <c r="G62" s="7">
        <f t="shared" si="97"/>
        <v>47.7</v>
      </c>
      <c r="H62" s="46">
        <f t="shared" si="97"/>
        <v>0.05</v>
      </c>
      <c r="I62" s="7">
        <f t="shared" si="97"/>
        <v>84.31</v>
      </c>
      <c r="J62" s="46">
        <f t="shared" si="97"/>
        <v>0.04</v>
      </c>
      <c r="K62" s="7">
        <f t="shared" si="97"/>
        <v>35.6</v>
      </c>
      <c r="L62" s="46">
        <f t="shared" ref="L62:M62" si="98">SUM(L59:L61)</f>
        <v>0.05</v>
      </c>
      <c r="M62" s="7">
        <f t="shared" si="98"/>
        <v>44.97</v>
      </c>
      <c r="N62" s="46">
        <f t="shared" ref="N62:O62" si="99">SUM(N59:N61)</f>
        <v>2.5000000000000001E-2</v>
      </c>
      <c r="O62" s="7">
        <f t="shared" si="99"/>
        <v>21.91</v>
      </c>
    </row>
    <row r="63" spans="1:15" x14ac:dyDescent="0.25">
      <c r="A63" s="33" t="s">
        <v>132</v>
      </c>
      <c r="B63" s="6"/>
      <c r="C63" s="5">
        <f>SUM(C56:C57,C62)</f>
        <v>77.8</v>
      </c>
      <c r="D63" s="6"/>
      <c r="E63" s="5">
        <f>SUM(E56:E57,E62)</f>
        <v>57.56</v>
      </c>
      <c r="F63" s="6"/>
      <c r="G63" s="5">
        <f t="shared" ref="G63" si="100">SUM(G56:G57,G62)</f>
        <v>47.7</v>
      </c>
      <c r="H63" s="6"/>
      <c r="I63" s="5">
        <f>SUM(I56:I57,I62)</f>
        <v>84.31</v>
      </c>
      <c r="J63" s="6"/>
      <c r="K63" s="5">
        <f t="shared" ref="K63" si="101">SUM(K56:K57,K62)</f>
        <v>35.6</v>
      </c>
      <c r="L63" s="6"/>
      <c r="M63" s="5">
        <f t="shared" ref="M63" si="102">SUM(M56:M57,M62)</f>
        <v>44.97</v>
      </c>
      <c r="N63" s="6"/>
      <c r="O63" s="5">
        <f t="shared" ref="O63" si="103">SUM(O56:O57,O62)</f>
        <v>21.91</v>
      </c>
    </row>
    <row r="64" spans="1:15" x14ac:dyDescent="0.25">
      <c r="A64" s="33"/>
      <c r="B64" s="4"/>
      <c r="C64" s="3" t="s">
        <v>74</v>
      </c>
      <c r="D64" s="4"/>
      <c r="E64" s="3" t="s">
        <v>74</v>
      </c>
      <c r="F64" s="4"/>
      <c r="G64" s="3" t="s">
        <v>74</v>
      </c>
      <c r="H64" s="4"/>
      <c r="I64" s="3" t="s">
        <v>74</v>
      </c>
      <c r="J64" s="4"/>
      <c r="K64" s="3" t="s">
        <v>74</v>
      </c>
      <c r="L64" s="4"/>
      <c r="M64" s="3" t="s">
        <v>74</v>
      </c>
      <c r="N64" s="4"/>
      <c r="O64" s="3" t="s">
        <v>74</v>
      </c>
    </row>
    <row r="65" spans="1:16" x14ac:dyDescent="0.25">
      <c r="A65" s="31" t="s">
        <v>133</v>
      </c>
      <c r="B65" s="31"/>
      <c r="C65" s="147">
        <f>B53+C63</f>
        <v>2593.4300000000003</v>
      </c>
      <c r="D65" s="31"/>
      <c r="E65" s="147">
        <f>D53+E63</f>
        <v>1151.19</v>
      </c>
      <c r="F65" s="31"/>
      <c r="G65" s="147">
        <f t="shared" ref="G65" si="104">F53+G63</f>
        <v>953.98000000000013</v>
      </c>
      <c r="H65" s="31"/>
      <c r="I65" s="147">
        <f>H53+I63</f>
        <v>1686.1799999999998</v>
      </c>
      <c r="J65" s="31"/>
      <c r="K65" s="147">
        <f t="shared" ref="K65" si="105">J53+K63</f>
        <v>890.0200000000001</v>
      </c>
      <c r="L65" s="31"/>
      <c r="M65" s="147">
        <f t="shared" ref="M65" si="106">L53+M63</f>
        <v>899.3900000000001</v>
      </c>
      <c r="N65" s="31"/>
      <c r="O65" s="147">
        <f t="shared" ref="O65" si="107">N53+O63</f>
        <v>876.33</v>
      </c>
    </row>
    <row r="66" spans="1:16" x14ac:dyDescent="0.25">
      <c r="A66" s="47"/>
      <c r="B66" s="187"/>
      <c r="D66" s="187"/>
      <c r="F66" s="48"/>
      <c r="H66" s="48"/>
      <c r="J66" s="187"/>
      <c r="L66" s="187"/>
      <c r="N66" s="48"/>
    </row>
    <row r="67" spans="1:16" x14ac:dyDescent="0.25">
      <c r="A67" s="28" t="s">
        <v>134</v>
      </c>
      <c r="B67" s="2" t="s">
        <v>135</v>
      </c>
      <c r="C67" s="49" t="s">
        <v>136</v>
      </c>
      <c r="D67" s="2" t="s">
        <v>135</v>
      </c>
      <c r="E67" s="49" t="s">
        <v>136</v>
      </c>
      <c r="F67" s="2" t="s">
        <v>135</v>
      </c>
      <c r="G67" s="49" t="s">
        <v>136</v>
      </c>
      <c r="H67" s="2" t="s">
        <v>135</v>
      </c>
      <c r="I67" s="49" t="s">
        <v>136</v>
      </c>
      <c r="J67" s="2" t="s">
        <v>135</v>
      </c>
      <c r="K67" s="49" t="s">
        <v>136</v>
      </c>
      <c r="L67" s="2" t="s">
        <v>135</v>
      </c>
      <c r="M67" s="49" t="s">
        <v>136</v>
      </c>
      <c r="N67" s="2" t="s">
        <v>135</v>
      </c>
      <c r="O67" s="49" t="s">
        <v>136</v>
      </c>
      <c r="P67" s="28" t="s">
        <v>137</v>
      </c>
    </row>
    <row r="68" spans="1:16" x14ac:dyDescent="0.25">
      <c r="A68" s="47"/>
      <c r="B68" s="48"/>
      <c r="D68" s="28"/>
      <c r="E68" s="1"/>
      <c r="F68" s="28"/>
      <c r="G68" s="1"/>
      <c r="H68" s="28"/>
      <c r="I68" s="1"/>
      <c r="J68" s="50"/>
      <c r="K68" s="1"/>
      <c r="L68" s="28"/>
      <c r="M68" s="1"/>
      <c r="N68" s="28"/>
      <c r="O68" s="1"/>
    </row>
  </sheetData>
  <sheetProtection formatCells="0" formatColumns="0" formatRows="0"/>
  <mergeCells count="183">
    <mergeCell ref="F2:G2"/>
    <mergeCell ref="B2:C2"/>
    <mergeCell ref="D2:E2"/>
    <mergeCell ref="H2:I2"/>
    <mergeCell ref="J2:K2"/>
    <mergeCell ref="L2:M2"/>
    <mergeCell ref="F5:G5"/>
    <mergeCell ref="N2:O2"/>
    <mergeCell ref="B1:C1"/>
    <mergeCell ref="D1:E1"/>
    <mergeCell ref="H1:I1"/>
    <mergeCell ref="J1:K1"/>
    <mergeCell ref="L1:M1"/>
    <mergeCell ref="N1:O1"/>
    <mergeCell ref="F1:G1"/>
    <mergeCell ref="F3:G3"/>
    <mergeCell ref="B4:C4"/>
    <mergeCell ref="D4:E4"/>
    <mergeCell ref="H4:I4"/>
    <mergeCell ref="J4:K4"/>
    <mergeCell ref="L4:M4"/>
    <mergeCell ref="N4:O4"/>
    <mergeCell ref="F4:G4"/>
    <mergeCell ref="B3:C3"/>
    <mergeCell ref="B6:C6"/>
    <mergeCell ref="D6:E6"/>
    <mergeCell ref="H6:I6"/>
    <mergeCell ref="J6:K6"/>
    <mergeCell ref="L6:M6"/>
    <mergeCell ref="N6:O6"/>
    <mergeCell ref="B5:C5"/>
    <mergeCell ref="D5:E5"/>
    <mergeCell ref="H5:I5"/>
    <mergeCell ref="J5:K5"/>
    <mergeCell ref="F6:G6"/>
    <mergeCell ref="D8:E8"/>
    <mergeCell ref="H8:I8"/>
    <mergeCell ref="J8:K8"/>
    <mergeCell ref="L8:M8"/>
    <mergeCell ref="D3:E3"/>
    <mergeCell ref="H3:I3"/>
    <mergeCell ref="J3:K3"/>
    <mergeCell ref="L3:M3"/>
    <mergeCell ref="N3:O3"/>
    <mergeCell ref="L5:M5"/>
    <mergeCell ref="N5:O5"/>
    <mergeCell ref="N8:O8"/>
    <mergeCell ref="F7:G7"/>
    <mergeCell ref="F8:G8"/>
    <mergeCell ref="N7:O7"/>
    <mergeCell ref="H10:I10"/>
    <mergeCell ref="J10:K10"/>
    <mergeCell ref="L10:M10"/>
    <mergeCell ref="F9:G9"/>
    <mergeCell ref="B9:C9"/>
    <mergeCell ref="D9:E9"/>
    <mergeCell ref="H9:I9"/>
    <mergeCell ref="J9:K9"/>
    <mergeCell ref="F10:G10"/>
    <mergeCell ref="L9:M9"/>
    <mergeCell ref="N9:O9"/>
    <mergeCell ref="N10:O10"/>
    <mergeCell ref="B7:C7"/>
    <mergeCell ref="D7:E7"/>
    <mergeCell ref="H7:I7"/>
    <mergeCell ref="J7:K7"/>
    <mergeCell ref="L7:M7"/>
    <mergeCell ref="B8:C8"/>
    <mergeCell ref="F12:G12"/>
    <mergeCell ref="B12:C12"/>
    <mergeCell ref="D12:E12"/>
    <mergeCell ref="H12:I12"/>
    <mergeCell ref="J12:K12"/>
    <mergeCell ref="L12:M12"/>
    <mergeCell ref="N12:O12"/>
    <mergeCell ref="F11:G11"/>
    <mergeCell ref="N11:O11"/>
    <mergeCell ref="B11:C11"/>
    <mergeCell ref="D11:E11"/>
    <mergeCell ref="H11:I11"/>
    <mergeCell ref="J11:K11"/>
    <mergeCell ref="L11:M11"/>
    <mergeCell ref="B10:C10"/>
    <mergeCell ref="D10:E10"/>
    <mergeCell ref="L13:M13"/>
    <mergeCell ref="N13:O13"/>
    <mergeCell ref="L14:M14"/>
    <mergeCell ref="F13:G13"/>
    <mergeCell ref="N14:O14"/>
    <mergeCell ref="B13:C13"/>
    <mergeCell ref="D13:E13"/>
    <mergeCell ref="H13:I13"/>
    <mergeCell ref="J13:K13"/>
    <mergeCell ref="A41:A42"/>
    <mergeCell ref="B41:C41"/>
    <mergeCell ref="D41:E41"/>
    <mergeCell ref="H41:I41"/>
    <mergeCell ref="J41:K41"/>
    <mergeCell ref="L41:M41"/>
    <mergeCell ref="N41:O41"/>
    <mergeCell ref="F14:G14"/>
    <mergeCell ref="F40:G40"/>
    <mergeCell ref="B14:C14"/>
    <mergeCell ref="D14:E14"/>
    <mergeCell ref="H14:I14"/>
    <mergeCell ref="J14:K14"/>
    <mergeCell ref="J45:K45"/>
    <mergeCell ref="L45:M45"/>
    <mergeCell ref="N45:O45"/>
    <mergeCell ref="F45:G45"/>
    <mergeCell ref="B40:C40"/>
    <mergeCell ref="D40:E40"/>
    <mergeCell ref="H40:I40"/>
    <mergeCell ref="J40:K40"/>
    <mergeCell ref="L40:M40"/>
    <mergeCell ref="B45:C45"/>
    <mergeCell ref="D45:E45"/>
    <mergeCell ref="H45:I45"/>
    <mergeCell ref="N40:O40"/>
    <mergeCell ref="F41:G41"/>
    <mergeCell ref="F48:G48"/>
    <mergeCell ref="J46:K46"/>
    <mergeCell ref="B48:C48"/>
    <mergeCell ref="D48:E48"/>
    <mergeCell ref="H48:I48"/>
    <mergeCell ref="J48:K48"/>
    <mergeCell ref="L48:M48"/>
    <mergeCell ref="N48:O48"/>
    <mergeCell ref="L46:M46"/>
    <mergeCell ref="N46:O46"/>
    <mergeCell ref="F47:G47"/>
    <mergeCell ref="B47:C47"/>
    <mergeCell ref="D47:E47"/>
    <mergeCell ref="H47:I47"/>
    <mergeCell ref="J47:K47"/>
    <mergeCell ref="L47:M47"/>
    <mergeCell ref="F46:G46"/>
    <mergeCell ref="N47:O47"/>
    <mergeCell ref="B46:C46"/>
    <mergeCell ref="D46:E46"/>
    <mergeCell ref="H46:I46"/>
    <mergeCell ref="N50:O50"/>
    <mergeCell ref="F51:G51"/>
    <mergeCell ref="F49:G49"/>
    <mergeCell ref="B51:C51"/>
    <mergeCell ref="D51:E51"/>
    <mergeCell ref="H51:I51"/>
    <mergeCell ref="J51:K51"/>
    <mergeCell ref="L51:M51"/>
    <mergeCell ref="N51:O51"/>
    <mergeCell ref="F50:G50"/>
    <mergeCell ref="B50:C50"/>
    <mergeCell ref="D50:E50"/>
    <mergeCell ref="H50:I50"/>
    <mergeCell ref="J50:K50"/>
    <mergeCell ref="L50:M50"/>
    <mergeCell ref="B49:C49"/>
    <mergeCell ref="D49:E49"/>
    <mergeCell ref="H49:I49"/>
    <mergeCell ref="J49:K49"/>
    <mergeCell ref="L49:M49"/>
    <mergeCell ref="N49:O49"/>
    <mergeCell ref="F52:G52"/>
    <mergeCell ref="L52:M52"/>
    <mergeCell ref="N52:O52"/>
    <mergeCell ref="B52:C52"/>
    <mergeCell ref="D52:E52"/>
    <mergeCell ref="H52:I52"/>
    <mergeCell ref="J52:K52"/>
    <mergeCell ref="N53:O53"/>
    <mergeCell ref="B54:C54"/>
    <mergeCell ref="D54:E54"/>
    <mergeCell ref="H54:I54"/>
    <mergeCell ref="J54:K54"/>
    <mergeCell ref="L54:M54"/>
    <mergeCell ref="N54:O54"/>
    <mergeCell ref="F53:G53"/>
    <mergeCell ref="B53:C53"/>
    <mergeCell ref="D53:E53"/>
    <mergeCell ref="H53:I53"/>
    <mergeCell ref="J53:K53"/>
    <mergeCell ref="L53:M53"/>
    <mergeCell ref="F54:G54"/>
  </mergeCells>
  <conditionalFormatting sqref="B2 C43:C44 D2 A43:A44 A6:B6 A40:B40 A14:B14 D14 A48:C49 A55:C58 E68 B42:C42 A41:C41 E43:E44 B45:C47 D41:E42 D45:E48 A69:E1048576 D55:E67 J3:K5 B3:E5 J7:K13 A7:E13 A1:E1 J41:K46 A15:E15 J15:K39 J1:K1 A24:E24 A16:A23 C16:E23 A32:E32 A25:A31 C25:E31 A36:E39 A33:A35 C33:E35 J55:K1048576 A62:C66 A59:A61 C59:C61 A51:C53 D50:O53 J48:K48">
    <cfRule type="cellIs" dxfId="289" priority="127" operator="equal">
      <formula>0</formula>
    </cfRule>
  </conditionalFormatting>
  <conditionalFormatting sqref="D6">
    <cfRule type="cellIs" dxfId="288" priority="102" operator="equal">
      <formula>0</formula>
    </cfRule>
  </conditionalFormatting>
  <conditionalFormatting sqref="A45:A46">
    <cfRule type="cellIs" dxfId="287" priority="101" operator="equal">
      <formula>0</formula>
    </cfRule>
  </conditionalFormatting>
  <conditionalFormatting sqref="J2 J14">
    <cfRule type="cellIs" dxfId="286" priority="96" operator="equal">
      <formula>0</formula>
    </cfRule>
  </conditionalFormatting>
  <conditionalFormatting sqref="J6">
    <cfRule type="cellIs" dxfId="285" priority="95" operator="equal">
      <formula>0</formula>
    </cfRule>
  </conditionalFormatting>
  <conditionalFormatting sqref="K43">
    <cfRule type="cellIs" dxfId="284" priority="93" operator="equal">
      <formula>0</formula>
    </cfRule>
  </conditionalFormatting>
  <conditionalFormatting sqref="A54:B54">
    <cfRule type="cellIs" dxfId="283" priority="91" operator="equal">
      <formula>0</formula>
    </cfRule>
  </conditionalFormatting>
  <conditionalFormatting sqref="K44">
    <cfRule type="cellIs" dxfId="282" priority="92" operator="equal">
      <formula>0</formula>
    </cfRule>
  </conditionalFormatting>
  <conditionalFormatting sqref="D40 J40">
    <cfRule type="cellIs" dxfId="281" priority="90" operator="equal">
      <formula>0</formula>
    </cfRule>
  </conditionalFormatting>
  <conditionalFormatting sqref="D54 J54">
    <cfRule type="cellIs" dxfId="280" priority="89" operator="equal">
      <formula>0</formula>
    </cfRule>
  </conditionalFormatting>
  <conditionalFormatting sqref="B68:C68 J68:K68">
    <cfRule type="cellIs" dxfId="279" priority="67" operator="equal">
      <formula>0</formula>
    </cfRule>
  </conditionalFormatting>
  <conditionalFormatting sqref="A68">
    <cfRule type="cellIs" dxfId="278" priority="65" operator="equal">
      <formula>0</formula>
    </cfRule>
  </conditionalFormatting>
  <conditionalFormatting sqref="B50:C50 J50:K50">
    <cfRule type="cellIs" dxfId="277" priority="58" operator="equal">
      <formula>0</formula>
    </cfRule>
  </conditionalFormatting>
  <conditionalFormatting sqref="A2:A5">
    <cfRule type="cellIs" dxfId="276" priority="36" operator="equal">
      <formula>0</formula>
    </cfRule>
  </conditionalFormatting>
  <conditionalFormatting sqref="B67:C67 J67:K67">
    <cfRule type="cellIs" dxfId="275" priority="31" operator="equal">
      <formula>0</formula>
    </cfRule>
  </conditionalFormatting>
  <conditionalFormatting sqref="A67">
    <cfRule type="cellIs" dxfId="274" priority="29" operator="equal">
      <formula>0</formula>
    </cfRule>
  </conditionalFormatting>
  <conditionalFormatting sqref="A50">
    <cfRule type="cellIs" dxfId="273" priority="27" operator="equal">
      <formula>0</formula>
    </cfRule>
  </conditionalFormatting>
  <conditionalFormatting sqref="F6 H6">
    <cfRule type="cellIs" dxfId="272" priority="21" operator="equal">
      <formula>0</formula>
    </cfRule>
  </conditionalFormatting>
  <conditionalFormatting sqref="A47">
    <cfRule type="cellIs" dxfId="271" priority="25" operator="equal">
      <formula>0</formula>
    </cfRule>
  </conditionalFormatting>
  <conditionalFormatting sqref="D49:E49 J49:K49">
    <cfRule type="cellIs" dxfId="270" priority="24" operator="equal">
      <formula>0</formula>
    </cfRule>
  </conditionalFormatting>
  <conditionalFormatting sqref="J49:K49">
    <cfRule type="cellIs" dxfId="269" priority="23" operator="equal">
      <formula>0</formula>
    </cfRule>
  </conditionalFormatting>
  <conditionalFormatting sqref="F2 H2 F14 H14 G68 I68 G43:G44 I43:I44 F41:I42 F45:I48 F69:I1048576 F55:I58 F3:I5 F7:I13 F1:I1 F15:I39 F60:I67 G59 I59">
    <cfRule type="cellIs" dxfId="268" priority="22" operator="equal">
      <formula>0</formula>
    </cfRule>
  </conditionalFormatting>
  <conditionalFormatting sqref="F40 H40">
    <cfRule type="cellIs" dxfId="267" priority="20" operator="equal">
      <formula>0</formula>
    </cfRule>
  </conditionalFormatting>
  <conditionalFormatting sqref="F54 H54">
    <cfRule type="cellIs" dxfId="266" priority="19" operator="equal">
      <formula>0</formula>
    </cfRule>
  </conditionalFormatting>
  <conditionalFormatting sqref="F49:I49">
    <cfRule type="cellIs" dxfId="265" priority="18" operator="equal">
      <formula>0</formula>
    </cfRule>
  </conditionalFormatting>
  <conditionalFormatting sqref="L2 N2 L14 N14 M68 O68 M43:M44 O43:O44 L41:O42 L45:O48 L69:O1048576 L55:O58 L3:O5 L7:O13 L1:O1 L15:O39 L60:O67 M59 O59">
    <cfRule type="cellIs" dxfId="264" priority="17" operator="equal">
      <formula>0</formula>
    </cfRule>
  </conditionalFormatting>
  <conditionalFormatting sqref="L6 N6">
    <cfRule type="cellIs" dxfId="263" priority="16" operator="equal">
      <formula>0</formula>
    </cfRule>
  </conditionalFormatting>
  <conditionalFormatting sqref="L40 N40">
    <cfRule type="cellIs" dxfId="262" priority="15" operator="equal">
      <formula>0</formula>
    </cfRule>
  </conditionalFormatting>
  <conditionalFormatting sqref="L54 N54">
    <cfRule type="cellIs" dxfId="261" priority="14" operator="equal">
      <formula>0</formula>
    </cfRule>
  </conditionalFormatting>
  <conditionalFormatting sqref="L49:O49">
    <cfRule type="cellIs" dxfId="260" priority="13" operator="equal">
      <formula>0</formula>
    </cfRule>
  </conditionalFormatting>
  <conditionalFormatting sqref="B16:B23">
    <cfRule type="cellIs" dxfId="259" priority="12" operator="equal">
      <formula>0</formula>
    </cfRule>
  </conditionalFormatting>
  <conditionalFormatting sqref="B31 B25:B29">
    <cfRule type="cellIs" dxfId="258" priority="11" operator="equal">
      <formula>0</formula>
    </cfRule>
  </conditionalFormatting>
  <conditionalFormatting sqref="B30">
    <cfRule type="cellIs" dxfId="257" priority="10" operator="equal">
      <formula>0</formula>
    </cfRule>
  </conditionalFormatting>
  <conditionalFormatting sqref="B33:B35">
    <cfRule type="cellIs" dxfId="256" priority="9" operator="equal">
      <formula>0</formula>
    </cfRule>
  </conditionalFormatting>
  <conditionalFormatting sqref="F59">
    <cfRule type="cellIs" dxfId="255" priority="8" operator="equal">
      <formula>0</formula>
    </cfRule>
  </conditionalFormatting>
  <conditionalFormatting sqref="H59">
    <cfRule type="cellIs" dxfId="254" priority="7" operator="equal">
      <formula>0</formula>
    </cfRule>
  </conditionalFormatting>
  <conditionalFormatting sqref="L59">
    <cfRule type="cellIs" dxfId="253" priority="6" operator="equal">
      <formula>0</formula>
    </cfRule>
  </conditionalFormatting>
  <conditionalFormatting sqref="N59">
    <cfRule type="cellIs" dxfId="252" priority="5" operator="equal">
      <formula>0</formula>
    </cfRule>
  </conditionalFormatting>
  <conditionalFormatting sqref="B59:B61">
    <cfRule type="cellIs" dxfId="251" priority="2" operator="equal">
      <formula>0</formula>
    </cfRule>
  </conditionalFormatting>
  <conditionalFormatting sqref="J47:K47">
    <cfRule type="cellIs" dxfId="250" priority="1" operator="equal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9" scale="60" orientation="portrait" r:id="rId1"/>
  <colBreaks count="3" manualBreakCount="3">
    <brk id="5" max="75" man="1"/>
    <brk id="9" max="75" man="1"/>
    <brk id="13" max="75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ilha3"/>
  <dimension ref="A1:Q69"/>
  <sheetViews>
    <sheetView view="pageBreakPreview" zoomScale="85" zoomScaleNormal="70" zoomScaleSheetLayoutView="85" workbookViewId="0">
      <pane xSplit="1" ySplit="5" topLeftCell="H38" activePane="bottomRight" state="frozen"/>
      <selection pane="topRight" activeCell="B1" sqref="B1"/>
      <selection pane="bottomLeft" activeCell="A6" sqref="A6"/>
      <selection pane="bottomRight" activeCell="N59" sqref="N59"/>
    </sheetView>
  </sheetViews>
  <sheetFormatPr defaultRowHeight="15" x14ac:dyDescent="0.25"/>
  <cols>
    <col min="1" max="1" width="63.140625" style="28" customWidth="1"/>
    <col min="2" max="2" width="26.140625" style="49" bestFit="1" customWidth="1"/>
    <col min="3" max="3" width="12.85546875" style="49" bestFit="1" customWidth="1"/>
    <col min="4" max="4" width="26.140625" style="49" bestFit="1" customWidth="1"/>
    <col min="5" max="5" width="9.42578125" style="49" bestFit="1" customWidth="1"/>
    <col min="6" max="6" width="26.140625" style="49" bestFit="1" customWidth="1"/>
    <col min="7" max="7" width="9.42578125" style="49" bestFit="1" customWidth="1"/>
    <col min="8" max="8" width="26.140625" style="49" bestFit="1" customWidth="1"/>
    <col min="9" max="9" width="9.42578125" style="49" bestFit="1" customWidth="1"/>
    <col min="10" max="10" width="26.140625" style="49" bestFit="1" customWidth="1"/>
    <col min="11" max="11" width="9.42578125" style="49" bestFit="1" customWidth="1"/>
    <col min="12" max="12" width="26.140625" style="49" bestFit="1" customWidth="1"/>
    <col min="13" max="13" width="9.42578125" style="49" bestFit="1" customWidth="1"/>
    <col min="14" max="14" width="26.140625" style="49" bestFit="1" customWidth="1"/>
    <col min="15" max="15" width="9.42578125" style="49" bestFit="1" customWidth="1"/>
    <col min="16" max="16" width="26.140625" style="49" bestFit="1" customWidth="1"/>
    <col min="17" max="17" width="9.42578125" style="49" bestFit="1" customWidth="1"/>
    <col min="18" max="16384" width="9.140625" style="28"/>
  </cols>
  <sheetData>
    <row r="1" spans="1:17" s="27" customFormat="1" x14ac:dyDescent="0.25">
      <c r="A1" s="26" t="s">
        <v>61</v>
      </c>
      <c r="B1" s="258">
        <v>1596.27</v>
      </c>
      <c r="C1" s="258"/>
      <c r="D1" s="269">
        <f t="shared" ref="D1" si="0">$B$1</f>
        <v>1596.27</v>
      </c>
      <c r="E1" s="269"/>
      <c r="F1" s="269">
        <f t="shared" ref="F1:P1" si="1">$B$1</f>
        <v>1596.27</v>
      </c>
      <c r="G1" s="269"/>
      <c r="H1" s="269">
        <f t="shared" ref="H1" si="2">$B$1</f>
        <v>1596.27</v>
      </c>
      <c r="I1" s="269"/>
      <c r="J1" s="269">
        <f t="shared" si="1"/>
        <v>1596.27</v>
      </c>
      <c r="K1" s="269"/>
      <c r="L1" s="269">
        <f t="shared" ref="L1" si="3">$B$1</f>
        <v>1596.27</v>
      </c>
      <c r="M1" s="269"/>
      <c r="N1" s="269">
        <f t="shared" si="1"/>
        <v>1596.27</v>
      </c>
      <c r="O1" s="269"/>
      <c r="P1" s="269">
        <f t="shared" si="1"/>
        <v>1596.27</v>
      </c>
      <c r="Q1" s="259"/>
    </row>
    <row r="2" spans="1:17" s="27" customFormat="1" ht="12.75" customHeight="1" x14ac:dyDescent="0.25">
      <c r="A2" s="92" t="s">
        <v>62</v>
      </c>
      <c r="B2" s="246" t="s">
        <v>63</v>
      </c>
      <c r="C2" s="246"/>
      <c r="D2" s="254" t="s">
        <v>63</v>
      </c>
      <c r="E2" s="254"/>
      <c r="F2" s="254" t="s">
        <v>63</v>
      </c>
      <c r="G2" s="254"/>
      <c r="H2" s="254" t="s">
        <v>63</v>
      </c>
      <c r="I2" s="254"/>
      <c r="J2" s="254" t="s">
        <v>63</v>
      </c>
      <c r="K2" s="254"/>
      <c r="L2" s="254" t="s">
        <v>63</v>
      </c>
      <c r="M2" s="254"/>
      <c r="N2" s="254" t="s">
        <v>63</v>
      </c>
      <c r="O2" s="254"/>
      <c r="P2" s="254" t="s">
        <v>63</v>
      </c>
      <c r="Q2" s="257"/>
    </row>
    <row r="3" spans="1:17" s="27" customFormat="1" ht="12.75" customHeight="1" x14ac:dyDescent="0.25">
      <c r="A3" s="93" t="s">
        <v>2</v>
      </c>
      <c r="B3" s="260" t="s">
        <v>138</v>
      </c>
      <c r="C3" s="260"/>
      <c r="D3" s="254" t="str">
        <f t="shared" ref="D3" si="4">$B$3</f>
        <v>MG000692/2021</v>
      </c>
      <c r="E3" s="254"/>
      <c r="F3" s="254" t="str">
        <f t="shared" ref="F3:P3" si="5">$B$3</f>
        <v>MG000692/2021</v>
      </c>
      <c r="G3" s="254"/>
      <c r="H3" s="254" t="str">
        <f t="shared" ref="H3" si="6">$B$3</f>
        <v>MG000692/2021</v>
      </c>
      <c r="I3" s="254"/>
      <c r="J3" s="254" t="str">
        <f t="shared" si="5"/>
        <v>MG000692/2021</v>
      </c>
      <c r="K3" s="254"/>
      <c r="L3" s="254" t="str">
        <f t="shared" ref="L3" si="7">$B$3</f>
        <v>MG000692/2021</v>
      </c>
      <c r="M3" s="254"/>
      <c r="N3" s="254" t="str">
        <f t="shared" si="5"/>
        <v>MG000692/2021</v>
      </c>
      <c r="O3" s="254"/>
      <c r="P3" s="254" t="str">
        <f t="shared" si="5"/>
        <v>MG000692/2021</v>
      </c>
      <c r="Q3" s="257"/>
    </row>
    <row r="4" spans="1:17" x14ac:dyDescent="0.25">
      <c r="A4" s="93" t="s">
        <v>3</v>
      </c>
      <c r="B4" s="267" t="s">
        <v>139</v>
      </c>
      <c r="C4" s="268"/>
      <c r="D4" s="254" t="s">
        <v>140</v>
      </c>
      <c r="E4" s="255"/>
      <c r="F4" s="254" t="s">
        <v>141</v>
      </c>
      <c r="G4" s="255"/>
      <c r="H4" s="254" t="s">
        <v>142</v>
      </c>
      <c r="I4" s="255"/>
      <c r="J4" s="267" t="s">
        <v>143</v>
      </c>
      <c r="K4" s="268"/>
      <c r="L4" s="254" t="s">
        <v>144</v>
      </c>
      <c r="M4" s="255"/>
      <c r="N4" s="254" t="s">
        <v>145</v>
      </c>
      <c r="O4" s="255"/>
      <c r="P4" s="254" t="s">
        <v>146</v>
      </c>
      <c r="Q4" s="255"/>
    </row>
    <row r="5" spans="1:17" ht="15" customHeight="1" x14ac:dyDescent="0.25">
      <c r="A5" s="29" t="s">
        <v>71</v>
      </c>
      <c r="B5" s="256">
        <v>20</v>
      </c>
      <c r="C5" s="256"/>
      <c r="D5" s="272">
        <v>15</v>
      </c>
      <c r="E5" s="273"/>
      <c r="F5" s="272">
        <v>15</v>
      </c>
      <c r="G5" s="273"/>
      <c r="H5" s="272">
        <v>25</v>
      </c>
      <c r="I5" s="273"/>
      <c r="J5" s="272">
        <v>15</v>
      </c>
      <c r="K5" s="273"/>
      <c r="L5" s="272">
        <v>20</v>
      </c>
      <c r="M5" s="273"/>
      <c r="N5" s="272">
        <v>15</v>
      </c>
      <c r="O5" s="273"/>
      <c r="P5" s="272">
        <v>20</v>
      </c>
      <c r="Q5" s="273"/>
    </row>
    <row r="6" spans="1:17" x14ac:dyDescent="0.25">
      <c r="A6" s="30" t="s">
        <v>72</v>
      </c>
      <c r="B6" s="240"/>
      <c r="C6" s="241"/>
      <c r="D6" s="240"/>
      <c r="E6" s="241"/>
      <c r="F6" s="240"/>
      <c r="G6" s="241"/>
      <c r="H6" s="240"/>
      <c r="I6" s="241"/>
      <c r="J6" s="240"/>
      <c r="K6" s="241"/>
      <c r="L6" s="240"/>
      <c r="M6" s="241"/>
      <c r="N6" s="240"/>
      <c r="O6" s="241"/>
      <c r="P6" s="240"/>
      <c r="Q6" s="241"/>
    </row>
    <row r="7" spans="1:17" x14ac:dyDescent="0.25">
      <c r="A7" s="31" t="s">
        <v>73</v>
      </c>
      <c r="B7" s="246" t="s">
        <v>74</v>
      </c>
      <c r="C7" s="246"/>
      <c r="D7" s="267" t="s">
        <v>74</v>
      </c>
      <c r="E7" s="268"/>
      <c r="F7" s="267" t="s">
        <v>74</v>
      </c>
      <c r="G7" s="268"/>
      <c r="H7" s="267" t="s">
        <v>74</v>
      </c>
      <c r="I7" s="268"/>
      <c r="J7" s="267" t="s">
        <v>74</v>
      </c>
      <c r="K7" s="268"/>
      <c r="L7" s="267" t="s">
        <v>74</v>
      </c>
      <c r="M7" s="268"/>
      <c r="N7" s="267" t="s">
        <v>74</v>
      </c>
      <c r="O7" s="268"/>
      <c r="P7" s="267" t="s">
        <v>74</v>
      </c>
      <c r="Q7" s="268"/>
    </row>
    <row r="8" spans="1:17" x14ac:dyDescent="0.25">
      <c r="A8" s="32" t="s">
        <v>75</v>
      </c>
      <c r="B8" s="253">
        <f>SUM(B9:C12)</f>
        <v>725.58</v>
      </c>
      <c r="C8" s="253"/>
      <c r="D8" s="274">
        <f>SUM(D9:E12)</f>
        <v>544.17999999999995</v>
      </c>
      <c r="E8" s="275"/>
      <c r="F8" s="274">
        <f>SUM(F9:G12)</f>
        <v>544.17999999999995</v>
      </c>
      <c r="G8" s="275"/>
      <c r="H8" s="274">
        <f t="shared" ref="H8" si="8">SUM(H9:I12)</f>
        <v>906.97</v>
      </c>
      <c r="I8" s="275"/>
      <c r="J8" s="274">
        <f>SUM(J9:K12)</f>
        <v>544.17999999999995</v>
      </c>
      <c r="K8" s="275"/>
      <c r="L8" s="274">
        <f>SUM(L9:M12)</f>
        <v>725.58</v>
      </c>
      <c r="M8" s="275"/>
      <c r="N8" s="274">
        <f>SUM(N9:O12)</f>
        <v>544.17999999999995</v>
      </c>
      <c r="O8" s="275"/>
      <c r="P8" s="274">
        <f>SUM(P9:Q12)</f>
        <v>725.58</v>
      </c>
      <c r="Q8" s="275"/>
    </row>
    <row r="9" spans="1:17" x14ac:dyDescent="0.25">
      <c r="A9" s="51" t="s">
        <v>76</v>
      </c>
      <c r="B9" s="252">
        <f>ROUND(B1/44*B5,2)</f>
        <v>725.58</v>
      </c>
      <c r="C9" s="252"/>
      <c r="D9" s="270">
        <f>ROUND(D1/44*D5,2)</f>
        <v>544.17999999999995</v>
      </c>
      <c r="E9" s="271"/>
      <c r="F9" s="270">
        <f t="shared" ref="F9" si="9">ROUND(F1/44*F5,2)</f>
        <v>544.17999999999995</v>
      </c>
      <c r="G9" s="271"/>
      <c r="H9" s="270">
        <f t="shared" ref="H9" si="10">ROUND(H1/44*H5,2)</f>
        <v>906.97</v>
      </c>
      <c r="I9" s="271"/>
      <c r="J9" s="270">
        <f>ROUND(J1/44*J5,2)</f>
        <v>544.17999999999995</v>
      </c>
      <c r="K9" s="271"/>
      <c r="L9" s="270">
        <f>ROUND(L1/44*L5,2)</f>
        <v>725.58</v>
      </c>
      <c r="M9" s="271"/>
      <c r="N9" s="270">
        <f>ROUND(N1/44*N5,2)</f>
        <v>544.17999999999995</v>
      </c>
      <c r="O9" s="271"/>
      <c r="P9" s="270">
        <f>ROUND(P1/44*P5,2)</f>
        <v>725.58</v>
      </c>
      <c r="Q9" s="271"/>
    </row>
    <row r="10" spans="1:17" ht="38.25" x14ac:dyDescent="0.25">
      <c r="A10" s="51" t="s">
        <v>147</v>
      </c>
      <c r="B10" s="252"/>
      <c r="C10" s="252"/>
      <c r="D10" s="270"/>
      <c r="E10" s="271"/>
      <c r="F10" s="270"/>
      <c r="G10" s="271"/>
      <c r="H10" s="270"/>
      <c r="I10" s="271"/>
      <c r="J10" s="270"/>
      <c r="K10" s="271"/>
      <c r="L10" s="270"/>
      <c r="M10" s="271"/>
      <c r="N10" s="270"/>
      <c r="O10" s="271"/>
      <c r="P10" s="270"/>
      <c r="Q10" s="271"/>
    </row>
    <row r="11" spans="1:17" x14ac:dyDescent="0.25">
      <c r="A11" s="51" t="s">
        <v>78</v>
      </c>
      <c r="B11" s="252"/>
      <c r="C11" s="252"/>
      <c r="D11" s="270"/>
      <c r="E11" s="271"/>
      <c r="F11" s="270"/>
      <c r="G11" s="271"/>
      <c r="H11" s="270"/>
      <c r="I11" s="271"/>
      <c r="J11" s="270"/>
      <c r="K11" s="271"/>
      <c r="L11" s="270"/>
      <c r="M11" s="271"/>
      <c r="N11" s="270"/>
      <c r="O11" s="271"/>
      <c r="P11" s="270"/>
      <c r="Q11" s="271"/>
    </row>
    <row r="12" spans="1:17" x14ac:dyDescent="0.25">
      <c r="A12" s="51" t="s">
        <v>79</v>
      </c>
      <c r="B12" s="252"/>
      <c r="C12" s="252"/>
      <c r="D12" s="270"/>
      <c r="E12" s="271"/>
      <c r="F12" s="270"/>
      <c r="G12" s="271"/>
      <c r="H12" s="270"/>
      <c r="I12" s="271"/>
      <c r="J12" s="270"/>
      <c r="K12" s="271"/>
      <c r="L12" s="270"/>
      <c r="M12" s="271"/>
      <c r="N12" s="270"/>
      <c r="O12" s="271"/>
      <c r="P12" s="270"/>
      <c r="Q12" s="271"/>
    </row>
    <row r="13" spans="1:17" x14ac:dyDescent="0.25">
      <c r="A13" s="33"/>
      <c r="B13" s="251"/>
      <c r="C13" s="251"/>
      <c r="D13" s="265"/>
      <c r="E13" s="266"/>
      <c r="F13" s="265"/>
      <c r="G13" s="266"/>
      <c r="H13" s="265"/>
      <c r="I13" s="266"/>
      <c r="J13" s="265"/>
      <c r="K13" s="266"/>
      <c r="L13" s="265"/>
      <c r="M13" s="266"/>
      <c r="N13" s="265"/>
      <c r="O13" s="266"/>
      <c r="P13" s="265"/>
      <c r="Q13" s="266"/>
    </row>
    <row r="14" spans="1:17" ht="25.5" x14ac:dyDescent="0.25">
      <c r="A14" s="34" t="s">
        <v>80</v>
      </c>
      <c r="B14" s="249"/>
      <c r="C14" s="250"/>
      <c r="D14" s="249"/>
      <c r="E14" s="250"/>
      <c r="F14" s="249"/>
      <c r="G14" s="250"/>
      <c r="H14" s="249"/>
      <c r="I14" s="250"/>
      <c r="J14" s="249"/>
      <c r="K14" s="250"/>
      <c r="L14" s="249"/>
      <c r="M14" s="250"/>
      <c r="N14" s="249"/>
      <c r="O14" s="250"/>
      <c r="P14" s="249"/>
      <c r="Q14" s="250"/>
    </row>
    <row r="15" spans="1:17" x14ac:dyDescent="0.25">
      <c r="A15" s="29" t="s">
        <v>81</v>
      </c>
      <c r="B15" s="35" t="s">
        <v>82</v>
      </c>
      <c r="C15" s="3" t="s">
        <v>74</v>
      </c>
      <c r="D15" s="35" t="s">
        <v>82</v>
      </c>
      <c r="E15" s="3" t="s">
        <v>74</v>
      </c>
      <c r="F15" s="35" t="s">
        <v>82</v>
      </c>
      <c r="G15" s="3" t="s">
        <v>74</v>
      </c>
      <c r="H15" s="35" t="s">
        <v>82</v>
      </c>
      <c r="I15" s="3" t="s">
        <v>74</v>
      </c>
      <c r="J15" s="35" t="s">
        <v>82</v>
      </c>
      <c r="K15" s="3" t="s">
        <v>74</v>
      </c>
      <c r="L15" s="35" t="s">
        <v>82</v>
      </c>
      <c r="M15" s="3" t="s">
        <v>74</v>
      </c>
      <c r="N15" s="35" t="s">
        <v>82</v>
      </c>
      <c r="O15" s="3" t="s">
        <v>74</v>
      </c>
      <c r="P15" s="35" t="s">
        <v>82</v>
      </c>
      <c r="Q15" s="3" t="s">
        <v>74</v>
      </c>
    </row>
    <row r="16" spans="1:17" x14ac:dyDescent="0.25">
      <c r="A16" s="33" t="s">
        <v>83</v>
      </c>
      <c r="B16" s="19">
        <f>'F-I'!B16</f>
        <v>0.2</v>
      </c>
      <c r="C16" s="13">
        <f>ROUND(B$8*B16,2)</f>
        <v>145.12</v>
      </c>
      <c r="D16" s="21">
        <f t="shared" ref="D16:J23" si="11">$B16</f>
        <v>0.2</v>
      </c>
      <c r="E16" s="13">
        <f t="shared" ref="E16:E23" si="12">ROUND(D$8*D16,2)</f>
        <v>108.84</v>
      </c>
      <c r="F16" s="21">
        <f t="shared" ref="F16:P23" si="13">$B16</f>
        <v>0.2</v>
      </c>
      <c r="G16" s="13">
        <f t="shared" ref="G16:G23" si="14">ROUND(F$8*F16,2)</f>
        <v>108.84</v>
      </c>
      <c r="H16" s="21">
        <f t="shared" si="11"/>
        <v>0.2</v>
      </c>
      <c r="I16" s="13">
        <f t="shared" ref="I16:I23" si="15">ROUND(H$8*H16,2)</f>
        <v>181.39</v>
      </c>
      <c r="J16" s="21">
        <f t="shared" si="11"/>
        <v>0.2</v>
      </c>
      <c r="K16" s="13">
        <f t="shared" ref="K16:K23" si="16">ROUND(J$8*J16,2)</f>
        <v>108.84</v>
      </c>
      <c r="L16" s="21">
        <f t="shared" ref="L16:L23" si="17">$B16</f>
        <v>0.2</v>
      </c>
      <c r="M16" s="13">
        <f t="shared" ref="M16:M23" si="18">ROUND(L$8*L16,2)</f>
        <v>145.12</v>
      </c>
      <c r="N16" s="21">
        <f t="shared" si="13"/>
        <v>0.2</v>
      </c>
      <c r="O16" s="13">
        <f t="shared" ref="O16:O23" si="19">ROUND(N$8*N16,2)</f>
        <v>108.84</v>
      </c>
      <c r="P16" s="21">
        <f t="shared" si="13"/>
        <v>0.2</v>
      </c>
      <c r="Q16" s="13">
        <f t="shared" ref="Q16:Q23" si="20">ROUND(P$8*P16,2)</f>
        <v>145.12</v>
      </c>
    </row>
    <row r="17" spans="1:17" x14ac:dyDescent="0.25">
      <c r="A17" s="33" t="s">
        <v>84</v>
      </c>
      <c r="B17" s="19">
        <f>'F-I'!B17</f>
        <v>0</v>
      </c>
      <c r="C17" s="13">
        <f t="shared" ref="C17:C23" si="21">ROUND(B$8*B17,2)</f>
        <v>0</v>
      </c>
      <c r="D17" s="21">
        <f t="shared" si="11"/>
        <v>0</v>
      </c>
      <c r="E17" s="13">
        <f t="shared" si="12"/>
        <v>0</v>
      </c>
      <c r="F17" s="21">
        <f t="shared" si="13"/>
        <v>0</v>
      </c>
      <c r="G17" s="13">
        <f t="shared" si="14"/>
        <v>0</v>
      </c>
      <c r="H17" s="21">
        <f t="shared" si="11"/>
        <v>0</v>
      </c>
      <c r="I17" s="13">
        <f t="shared" si="15"/>
        <v>0</v>
      </c>
      <c r="J17" s="21">
        <f t="shared" si="13"/>
        <v>0</v>
      </c>
      <c r="K17" s="13">
        <f t="shared" si="16"/>
        <v>0</v>
      </c>
      <c r="L17" s="21">
        <f t="shared" si="17"/>
        <v>0</v>
      </c>
      <c r="M17" s="13">
        <f t="shared" si="18"/>
        <v>0</v>
      </c>
      <c r="N17" s="21">
        <f t="shared" si="13"/>
        <v>0</v>
      </c>
      <c r="O17" s="13">
        <f t="shared" si="19"/>
        <v>0</v>
      </c>
      <c r="P17" s="21">
        <f t="shared" si="13"/>
        <v>0</v>
      </c>
      <c r="Q17" s="13">
        <f t="shared" si="20"/>
        <v>0</v>
      </c>
    </row>
    <row r="18" spans="1:17" x14ac:dyDescent="0.25">
      <c r="A18" s="33" t="s">
        <v>85</v>
      </c>
      <c r="B18" s="19">
        <f>'F-I'!B18</f>
        <v>0</v>
      </c>
      <c r="C18" s="13">
        <f t="shared" si="21"/>
        <v>0</v>
      </c>
      <c r="D18" s="21">
        <f t="shared" si="11"/>
        <v>0</v>
      </c>
      <c r="E18" s="13">
        <f t="shared" si="12"/>
        <v>0</v>
      </c>
      <c r="F18" s="21">
        <f t="shared" si="13"/>
        <v>0</v>
      </c>
      <c r="G18" s="13">
        <f t="shared" si="14"/>
        <v>0</v>
      </c>
      <c r="H18" s="21">
        <f t="shared" si="11"/>
        <v>0</v>
      </c>
      <c r="I18" s="13">
        <f t="shared" si="15"/>
        <v>0</v>
      </c>
      <c r="J18" s="21">
        <f t="shared" si="13"/>
        <v>0</v>
      </c>
      <c r="K18" s="13">
        <f t="shared" si="16"/>
        <v>0</v>
      </c>
      <c r="L18" s="21">
        <f t="shared" si="17"/>
        <v>0</v>
      </c>
      <c r="M18" s="13">
        <f t="shared" si="18"/>
        <v>0</v>
      </c>
      <c r="N18" s="21">
        <f t="shared" si="13"/>
        <v>0</v>
      </c>
      <c r="O18" s="13">
        <f t="shared" si="19"/>
        <v>0</v>
      </c>
      <c r="P18" s="21">
        <f t="shared" si="13"/>
        <v>0</v>
      </c>
      <c r="Q18" s="13">
        <f t="shared" si="20"/>
        <v>0</v>
      </c>
    </row>
    <row r="19" spans="1:17" x14ac:dyDescent="0.25">
      <c r="A19" s="33" t="s">
        <v>86</v>
      </c>
      <c r="B19" s="19">
        <f>'F-I'!B19</f>
        <v>0</v>
      </c>
      <c r="C19" s="13">
        <f t="shared" si="21"/>
        <v>0</v>
      </c>
      <c r="D19" s="21">
        <f t="shared" si="11"/>
        <v>0</v>
      </c>
      <c r="E19" s="13">
        <f t="shared" si="12"/>
        <v>0</v>
      </c>
      <c r="F19" s="21">
        <f t="shared" si="13"/>
        <v>0</v>
      </c>
      <c r="G19" s="13">
        <f t="shared" si="14"/>
        <v>0</v>
      </c>
      <c r="H19" s="21">
        <f t="shared" si="11"/>
        <v>0</v>
      </c>
      <c r="I19" s="13">
        <f t="shared" si="15"/>
        <v>0</v>
      </c>
      <c r="J19" s="21">
        <f t="shared" si="13"/>
        <v>0</v>
      </c>
      <c r="K19" s="13">
        <f t="shared" si="16"/>
        <v>0</v>
      </c>
      <c r="L19" s="21">
        <f t="shared" si="17"/>
        <v>0</v>
      </c>
      <c r="M19" s="13">
        <f t="shared" si="18"/>
        <v>0</v>
      </c>
      <c r="N19" s="21">
        <f t="shared" si="13"/>
        <v>0</v>
      </c>
      <c r="O19" s="13">
        <f t="shared" si="19"/>
        <v>0</v>
      </c>
      <c r="P19" s="21">
        <f t="shared" si="13"/>
        <v>0</v>
      </c>
      <c r="Q19" s="13">
        <f t="shared" si="20"/>
        <v>0</v>
      </c>
    </row>
    <row r="20" spans="1:17" x14ac:dyDescent="0.25">
      <c r="A20" s="33" t="s">
        <v>87</v>
      </c>
      <c r="B20" s="19">
        <f>'F-I'!B20</f>
        <v>0</v>
      </c>
      <c r="C20" s="13">
        <f t="shared" si="21"/>
        <v>0</v>
      </c>
      <c r="D20" s="21">
        <f t="shared" si="11"/>
        <v>0</v>
      </c>
      <c r="E20" s="13">
        <f t="shared" si="12"/>
        <v>0</v>
      </c>
      <c r="F20" s="21">
        <f t="shared" si="13"/>
        <v>0</v>
      </c>
      <c r="G20" s="13">
        <f t="shared" si="14"/>
        <v>0</v>
      </c>
      <c r="H20" s="21">
        <f t="shared" si="11"/>
        <v>0</v>
      </c>
      <c r="I20" s="13">
        <f t="shared" si="15"/>
        <v>0</v>
      </c>
      <c r="J20" s="21">
        <f t="shared" si="13"/>
        <v>0</v>
      </c>
      <c r="K20" s="13">
        <f t="shared" si="16"/>
        <v>0</v>
      </c>
      <c r="L20" s="21">
        <f t="shared" si="17"/>
        <v>0</v>
      </c>
      <c r="M20" s="13">
        <f t="shared" si="18"/>
        <v>0</v>
      </c>
      <c r="N20" s="21">
        <f t="shared" si="13"/>
        <v>0</v>
      </c>
      <c r="O20" s="13">
        <f t="shared" si="19"/>
        <v>0</v>
      </c>
      <c r="P20" s="21">
        <f t="shared" si="13"/>
        <v>0</v>
      </c>
      <c r="Q20" s="13">
        <f t="shared" si="20"/>
        <v>0</v>
      </c>
    </row>
    <row r="21" spans="1:17" x14ac:dyDescent="0.25">
      <c r="A21" s="33" t="s">
        <v>88</v>
      </c>
      <c r="B21" s="19">
        <f>'F-I'!B21</f>
        <v>0.08</v>
      </c>
      <c r="C21" s="13">
        <f t="shared" si="21"/>
        <v>58.05</v>
      </c>
      <c r="D21" s="21">
        <f t="shared" si="11"/>
        <v>0.08</v>
      </c>
      <c r="E21" s="13">
        <f t="shared" si="12"/>
        <v>43.53</v>
      </c>
      <c r="F21" s="21">
        <f t="shared" si="13"/>
        <v>0.08</v>
      </c>
      <c r="G21" s="13">
        <f t="shared" si="14"/>
        <v>43.53</v>
      </c>
      <c r="H21" s="21">
        <f t="shared" si="11"/>
        <v>0.08</v>
      </c>
      <c r="I21" s="13">
        <f t="shared" si="15"/>
        <v>72.56</v>
      </c>
      <c r="J21" s="21">
        <f t="shared" si="13"/>
        <v>0.08</v>
      </c>
      <c r="K21" s="13">
        <f t="shared" si="16"/>
        <v>43.53</v>
      </c>
      <c r="L21" s="21">
        <f t="shared" si="17"/>
        <v>0.08</v>
      </c>
      <c r="M21" s="13">
        <f t="shared" si="18"/>
        <v>58.05</v>
      </c>
      <c r="N21" s="21">
        <f t="shared" si="13"/>
        <v>0.08</v>
      </c>
      <c r="O21" s="13">
        <f t="shared" si="19"/>
        <v>43.53</v>
      </c>
      <c r="P21" s="21">
        <f t="shared" si="13"/>
        <v>0.08</v>
      </c>
      <c r="Q21" s="13">
        <f t="shared" si="20"/>
        <v>58.05</v>
      </c>
    </row>
    <row r="22" spans="1:17" x14ac:dyDescent="0.25">
      <c r="A22" s="33" t="s">
        <v>89</v>
      </c>
      <c r="B22" s="19">
        <f>'F-I'!B22</f>
        <v>0</v>
      </c>
      <c r="C22" s="13">
        <f t="shared" si="21"/>
        <v>0</v>
      </c>
      <c r="D22" s="21">
        <f t="shared" si="11"/>
        <v>0</v>
      </c>
      <c r="E22" s="13">
        <f t="shared" si="12"/>
        <v>0</v>
      </c>
      <c r="F22" s="21">
        <f t="shared" si="13"/>
        <v>0</v>
      </c>
      <c r="G22" s="13">
        <f t="shared" si="14"/>
        <v>0</v>
      </c>
      <c r="H22" s="21">
        <f t="shared" si="11"/>
        <v>0</v>
      </c>
      <c r="I22" s="13">
        <f t="shared" si="15"/>
        <v>0</v>
      </c>
      <c r="J22" s="21">
        <f t="shared" si="13"/>
        <v>0</v>
      </c>
      <c r="K22" s="13">
        <f t="shared" si="16"/>
        <v>0</v>
      </c>
      <c r="L22" s="21">
        <f t="shared" si="17"/>
        <v>0</v>
      </c>
      <c r="M22" s="13">
        <f t="shared" si="18"/>
        <v>0</v>
      </c>
      <c r="N22" s="21">
        <f t="shared" si="13"/>
        <v>0</v>
      </c>
      <c r="O22" s="13">
        <f t="shared" si="19"/>
        <v>0</v>
      </c>
      <c r="P22" s="21">
        <f t="shared" si="13"/>
        <v>0</v>
      </c>
      <c r="Q22" s="13">
        <f t="shared" si="20"/>
        <v>0</v>
      </c>
    </row>
    <row r="23" spans="1:17" x14ac:dyDescent="0.25">
      <c r="A23" s="33" t="s">
        <v>90</v>
      </c>
      <c r="B23" s="19">
        <f>'F-I'!B23</f>
        <v>0</v>
      </c>
      <c r="C23" s="13">
        <f t="shared" si="21"/>
        <v>0</v>
      </c>
      <c r="D23" s="21">
        <f t="shared" si="11"/>
        <v>0</v>
      </c>
      <c r="E23" s="13">
        <f t="shared" si="12"/>
        <v>0</v>
      </c>
      <c r="F23" s="21">
        <f t="shared" si="13"/>
        <v>0</v>
      </c>
      <c r="G23" s="13">
        <f t="shared" si="14"/>
        <v>0</v>
      </c>
      <c r="H23" s="21">
        <f t="shared" si="11"/>
        <v>0</v>
      </c>
      <c r="I23" s="13">
        <f t="shared" si="15"/>
        <v>0</v>
      </c>
      <c r="J23" s="21">
        <f t="shared" si="13"/>
        <v>0</v>
      </c>
      <c r="K23" s="13">
        <f t="shared" si="16"/>
        <v>0</v>
      </c>
      <c r="L23" s="21">
        <f t="shared" si="17"/>
        <v>0</v>
      </c>
      <c r="M23" s="13">
        <f t="shared" si="18"/>
        <v>0</v>
      </c>
      <c r="N23" s="21">
        <f t="shared" si="13"/>
        <v>0</v>
      </c>
      <c r="O23" s="13">
        <f t="shared" si="19"/>
        <v>0</v>
      </c>
      <c r="P23" s="21">
        <f t="shared" si="13"/>
        <v>0</v>
      </c>
      <c r="Q23" s="13">
        <f t="shared" si="20"/>
        <v>0</v>
      </c>
    </row>
    <row r="24" spans="1:17" x14ac:dyDescent="0.25">
      <c r="A24" s="29" t="s">
        <v>91</v>
      </c>
      <c r="B24" s="35" t="s">
        <v>82</v>
      </c>
      <c r="C24" s="3" t="s">
        <v>74</v>
      </c>
      <c r="D24" s="35" t="s">
        <v>82</v>
      </c>
      <c r="E24" s="3" t="s">
        <v>74</v>
      </c>
      <c r="F24" s="35" t="s">
        <v>82</v>
      </c>
      <c r="G24" s="3" t="s">
        <v>74</v>
      </c>
      <c r="H24" s="35" t="s">
        <v>82</v>
      </c>
      <c r="I24" s="3" t="s">
        <v>74</v>
      </c>
      <c r="J24" s="35" t="s">
        <v>82</v>
      </c>
      <c r="K24" s="3" t="s">
        <v>74</v>
      </c>
      <c r="L24" s="35" t="s">
        <v>82</v>
      </c>
      <c r="M24" s="3" t="s">
        <v>74</v>
      </c>
      <c r="N24" s="35" t="s">
        <v>82</v>
      </c>
      <c r="O24" s="3" t="s">
        <v>74</v>
      </c>
      <c r="P24" s="35" t="s">
        <v>82</v>
      </c>
      <c r="Q24" s="3" t="s">
        <v>74</v>
      </c>
    </row>
    <row r="25" spans="1:17" x14ac:dyDescent="0.25">
      <c r="A25" s="33" t="s">
        <v>92</v>
      </c>
      <c r="B25" s="19">
        <f>'F-I'!B25</f>
        <v>0.1111</v>
      </c>
      <c r="C25" s="13">
        <f t="shared" ref="C25:C31" si="22">ROUND(B$8*B25,2)</f>
        <v>80.61</v>
      </c>
      <c r="D25" s="21">
        <f t="shared" ref="D25:J31" si="23">$B25</f>
        <v>0.1111</v>
      </c>
      <c r="E25" s="13">
        <f t="shared" ref="E25:E31" si="24">ROUND(D$8*D25,2)</f>
        <v>60.46</v>
      </c>
      <c r="F25" s="21">
        <f t="shared" ref="F25:P31" si="25">$B25</f>
        <v>0.1111</v>
      </c>
      <c r="G25" s="13">
        <f t="shared" ref="G25:G31" si="26">ROUND(F$8*F25,2)</f>
        <v>60.46</v>
      </c>
      <c r="H25" s="21">
        <f t="shared" si="23"/>
        <v>0.1111</v>
      </c>
      <c r="I25" s="13">
        <f t="shared" ref="I25:I31" si="27">ROUND(H$8*H25,2)</f>
        <v>100.76</v>
      </c>
      <c r="J25" s="21">
        <f t="shared" si="23"/>
        <v>0.1111</v>
      </c>
      <c r="K25" s="13">
        <f t="shared" ref="K25:K31" si="28">ROUND(J$8*J25,2)</f>
        <v>60.46</v>
      </c>
      <c r="L25" s="21">
        <f t="shared" ref="L25:L31" si="29">$B25</f>
        <v>0.1111</v>
      </c>
      <c r="M25" s="13">
        <f t="shared" ref="M25:M31" si="30">ROUND(L$8*L25,2)</f>
        <v>80.61</v>
      </c>
      <c r="N25" s="21">
        <f t="shared" si="25"/>
        <v>0.1111</v>
      </c>
      <c r="O25" s="13">
        <f t="shared" ref="O25:O31" si="31">ROUND(N$8*N25,2)</f>
        <v>60.46</v>
      </c>
      <c r="P25" s="21">
        <f t="shared" si="25"/>
        <v>0.1111</v>
      </c>
      <c r="Q25" s="13">
        <f t="shared" ref="Q25:Q31" si="32">ROUND(P$8*P25,2)</f>
        <v>80.61</v>
      </c>
    </row>
    <row r="26" spans="1:17" x14ac:dyDescent="0.25">
      <c r="A26" s="33" t="s">
        <v>93</v>
      </c>
      <c r="B26" s="19">
        <f>'F-I'!B26</f>
        <v>0</v>
      </c>
      <c r="C26" s="13">
        <f t="shared" si="22"/>
        <v>0</v>
      </c>
      <c r="D26" s="53">
        <f t="shared" si="23"/>
        <v>0</v>
      </c>
      <c r="E26" s="13">
        <f t="shared" si="24"/>
        <v>0</v>
      </c>
      <c r="F26" s="53">
        <f t="shared" si="25"/>
        <v>0</v>
      </c>
      <c r="G26" s="13">
        <f t="shared" si="26"/>
        <v>0</v>
      </c>
      <c r="H26" s="53">
        <f t="shared" si="23"/>
        <v>0</v>
      </c>
      <c r="I26" s="13">
        <f t="shared" si="27"/>
        <v>0</v>
      </c>
      <c r="J26" s="53">
        <f t="shared" si="25"/>
        <v>0</v>
      </c>
      <c r="K26" s="13">
        <f t="shared" si="28"/>
        <v>0</v>
      </c>
      <c r="L26" s="53">
        <f t="shared" si="29"/>
        <v>0</v>
      </c>
      <c r="M26" s="13">
        <f t="shared" si="30"/>
        <v>0</v>
      </c>
      <c r="N26" s="53">
        <f t="shared" si="25"/>
        <v>0</v>
      </c>
      <c r="O26" s="13">
        <f t="shared" si="31"/>
        <v>0</v>
      </c>
      <c r="P26" s="53">
        <f t="shared" si="25"/>
        <v>0</v>
      </c>
      <c r="Q26" s="13">
        <f t="shared" si="32"/>
        <v>0</v>
      </c>
    </row>
    <row r="27" spans="1:17" x14ac:dyDescent="0.25">
      <c r="A27" s="33" t="s">
        <v>94</v>
      </c>
      <c r="B27" s="19">
        <f>'F-I'!B27</f>
        <v>0</v>
      </c>
      <c r="C27" s="13">
        <f t="shared" si="22"/>
        <v>0</v>
      </c>
      <c r="D27" s="53">
        <f t="shared" si="23"/>
        <v>0</v>
      </c>
      <c r="E27" s="13">
        <f t="shared" si="24"/>
        <v>0</v>
      </c>
      <c r="F27" s="53">
        <f t="shared" si="25"/>
        <v>0</v>
      </c>
      <c r="G27" s="13">
        <f t="shared" si="26"/>
        <v>0</v>
      </c>
      <c r="H27" s="53">
        <f t="shared" si="23"/>
        <v>0</v>
      </c>
      <c r="I27" s="13">
        <f t="shared" si="27"/>
        <v>0</v>
      </c>
      <c r="J27" s="53">
        <f t="shared" si="25"/>
        <v>0</v>
      </c>
      <c r="K27" s="13">
        <f t="shared" si="28"/>
        <v>0</v>
      </c>
      <c r="L27" s="53">
        <f t="shared" si="29"/>
        <v>0</v>
      </c>
      <c r="M27" s="13">
        <f t="shared" si="30"/>
        <v>0</v>
      </c>
      <c r="N27" s="53">
        <f t="shared" si="25"/>
        <v>0</v>
      </c>
      <c r="O27" s="13">
        <f t="shared" si="31"/>
        <v>0</v>
      </c>
      <c r="P27" s="53">
        <f t="shared" si="25"/>
        <v>0</v>
      </c>
      <c r="Q27" s="13">
        <f t="shared" si="32"/>
        <v>0</v>
      </c>
    </row>
    <row r="28" spans="1:17" x14ac:dyDescent="0.25">
      <c r="A28" s="33" t="s">
        <v>95</v>
      </c>
      <c r="B28" s="19">
        <f>'F-I'!B28</f>
        <v>0</v>
      </c>
      <c r="C28" s="13">
        <f t="shared" si="22"/>
        <v>0</v>
      </c>
      <c r="D28" s="53">
        <f t="shared" si="23"/>
        <v>0</v>
      </c>
      <c r="E28" s="13">
        <f t="shared" si="24"/>
        <v>0</v>
      </c>
      <c r="F28" s="53">
        <f t="shared" si="25"/>
        <v>0</v>
      </c>
      <c r="G28" s="13">
        <f t="shared" si="26"/>
        <v>0</v>
      </c>
      <c r="H28" s="53">
        <f t="shared" si="23"/>
        <v>0</v>
      </c>
      <c r="I28" s="13">
        <f t="shared" si="27"/>
        <v>0</v>
      </c>
      <c r="J28" s="53">
        <f t="shared" si="25"/>
        <v>0</v>
      </c>
      <c r="K28" s="13">
        <f t="shared" si="28"/>
        <v>0</v>
      </c>
      <c r="L28" s="53">
        <f t="shared" si="29"/>
        <v>0</v>
      </c>
      <c r="M28" s="13">
        <f t="shared" si="30"/>
        <v>0</v>
      </c>
      <c r="N28" s="53">
        <f t="shared" si="25"/>
        <v>0</v>
      </c>
      <c r="O28" s="13">
        <f t="shared" si="31"/>
        <v>0</v>
      </c>
      <c r="P28" s="53">
        <f t="shared" si="25"/>
        <v>0</v>
      </c>
      <c r="Q28" s="13">
        <f t="shared" si="32"/>
        <v>0</v>
      </c>
    </row>
    <row r="29" spans="1:17" x14ac:dyDescent="0.25">
      <c r="A29" s="33" t="s">
        <v>96</v>
      </c>
      <c r="B29" s="19">
        <f>'F-I'!B29</f>
        <v>0</v>
      </c>
      <c r="C29" s="13">
        <f t="shared" si="22"/>
        <v>0</v>
      </c>
      <c r="D29" s="53">
        <f t="shared" si="23"/>
        <v>0</v>
      </c>
      <c r="E29" s="13">
        <f t="shared" si="24"/>
        <v>0</v>
      </c>
      <c r="F29" s="53">
        <f t="shared" si="25"/>
        <v>0</v>
      </c>
      <c r="G29" s="13">
        <f t="shared" si="26"/>
        <v>0</v>
      </c>
      <c r="H29" s="53">
        <f t="shared" si="23"/>
        <v>0</v>
      </c>
      <c r="I29" s="13">
        <f t="shared" si="27"/>
        <v>0</v>
      </c>
      <c r="J29" s="53">
        <f t="shared" si="25"/>
        <v>0</v>
      </c>
      <c r="K29" s="13">
        <f t="shared" si="28"/>
        <v>0</v>
      </c>
      <c r="L29" s="53">
        <f t="shared" si="29"/>
        <v>0</v>
      </c>
      <c r="M29" s="13">
        <f t="shared" si="30"/>
        <v>0</v>
      </c>
      <c r="N29" s="53">
        <f t="shared" si="25"/>
        <v>0</v>
      </c>
      <c r="O29" s="13">
        <f t="shared" si="31"/>
        <v>0</v>
      </c>
      <c r="P29" s="53">
        <f t="shared" si="25"/>
        <v>0</v>
      </c>
      <c r="Q29" s="13">
        <f t="shared" si="32"/>
        <v>0</v>
      </c>
    </row>
    <row r="30" spans="1:17" x14ac:dyDescent="0.25">
      <c r="A30" s="33" t="s">
        <v>97</v>
      </c>
      <c r="B30" s="19">
        <f>'F-I'!B30</f>
        <v>5.4000000000000003E-3</v>
      </c>
      <c r="C30" s="13">
        <f t="shared" si="22"/>
        <v>3.92</v>
      </c>
      <c r="D30" s="53">
        <f t="shared" si="23"/>
        <v>5.4000000000000003E-3</v>
      </c>
      <c r="E30" s="13">
        <f t="shared" si="24"/>
        <v>2.94</v>
      </c>
      <c r="F30" s="53">
        <f t="shared" si="25"/>
        <v>5.4000000000000003E-3</v>
      </c>
      <c r="G30" s="13">
        <f t="shared" si="26"/>
        <v>2.94</v>
      </c>
      <c r="H30" s="53">
        <f t="shared" si="23"/>
        <v>5.4000000000000003E-3</v>
      </c>
      <c r="I30" s="13">
        <f t="shared" si="27"/>
        <v>4.9000000000000004</v>
      </c>
      <c r="J30" s="53">
        <f t="shared" si="25"/>
        <v>5.4000000000000003E-3</v>
      </c>
      <c r="K30" s="13">
        <f t="shared" si="28"/>
        <v>2.94</v>
      </c>
      <c r="L30" s="53">
        <f t="shared" si="29"/>
        <v>5.4000000000000003E-3</v>
      </c>
      <c r="M30" s="13">
        <f t="shared" si="30"/>
        <v>3.92</v>
      </c>
      <c r="N30" s="53">
        <f t="shared" si="25"/>
        <v>5.4000000000000003E-3</v>
      </c>
      <c r="O30" s="13">
        <f t="shared" si="31"/>
        <v>2.94</v>
      </c>
      <c r="P30" s="53">
        <f t="shared" si="25"/>
        <v>5.4000000000000003E-3</v>
      </c>
      <c r="Q30" s="13">
        <f t="shared" si="32"/>
        <v>3.92</v>
      </c>
    </row>
    <row r="31" spans="1:17" x14ac:dyDescent="0.25">
      <c r="A31" s="33" t="s">
        <v>98</v>
      </c>
      <c r="B31" s="19">
        <f>'F-I'!B31</f>
        <v>8.3299999999999999E-2</v>
      </c>
      <c r="C31" s="13">
        <f t="shared" si="22"/>
        <v>60.44</v>
      </c>
      <c r="D31" s="21">
        <f t="shared" si="23"/>
        <v>8.3299999999999999E-2</v>
      </c>
      <c r="E31" s="13">
        <f t="shared" si="24"/>
        <v>45.33</v>
      </c>
      <c r="F31" s="21">
        <f t="shared" si="25"/>
        <v>8.3299999999999999E-2</v>
      </c>
      <c r="G31" s="13">
        <f t="shared" si="26"/>
        <v>45.33</v>
      </c>
      <c r="H31" s="21">
        <f t="shared" si="23"/>
        <v>8.3299999999999999E-2</v>
      </c>
      <c r="I31" s="13">
        <f t="shared" si="27"/>
        <v>75.55</v>
      </c>
      <c r="J31" s="21">
        <f t="shared" si="25"/>
        <v>8.3299999999999999E-2</v>
      </c>
      <c r="K31" s="13">
        <f t="shared" si="28"/>
        <v>45.33</v>
      </c>
      <c r="L31" s="21">
        <f t="shared" si="29"/>
        <v>8.3299999999999999E-2</v>
      </c>
      <c r="M31" s="13">
        <f t="shared" si="30"/>
        <v>60.44</v>
      </c>
      <c r="N31" s="21">
        <f t="shared" si="25"/>
        <v>8.3299999999999999E-2</v>
      </c>
      <c r="O31" s="13">
        <f t="shared" si="31"/>
        <v>45.33</v>
      </c>
      <c r="P31" s="21">
        <f t="shared" si="25"/>
        <v>8.3299999999999999E-2</v>
      </c>
      <c r="Q31" s="13">
        <f t="shared" si="32"/>
        <v>60.44</v>
      </c>
    </row>
    <row r="32" spans="1:17" x14ac:dyDescent="0.25">
      <c r="A32" s="29" t="s">
        <v>99</v>
      </c>
      <c r="B32" s="35" t="s">
        <v>82</v>
      </c>
      <c r="C32" s="3" t="s">
        <v>74</v>
      </c>
      <c r="D32" s="35" t="s">
        <v>82</v>
      </c>
      <c r="E32" s="3" t="s">
        <v>74</v>
      </c>
      <c r="F32" s="35" t="s">
        <v>82</v>
      </c>
      <c r="G32" s="3" t="s">
        <v>74</v>
      </c>
      <c r="H32" s="35" t="s">
        <v>82</v>
      </c>
      <c r="I32" s="3" t="s">
        <v>74</v>
      </c>
      <c r="J32" s="35" t="s">
        <v>82</v>
      </c>
      <c r="K32" s="3" t="s">
        <v>74</v>
      </c>
      <c r="L32" s="35" t="s">
        <v>82</v>
      </c>
      <c r="M32" s="3" t="s">
        <v>74</v>
      </c>
      <c r="N32" s="35" t="s">
        <v>82</v>
      </c>
      <c r="O32" s="3" t="s">
        <v>74</v>
      </c>
      <c r="P32" s="35" t="s">
        <v>82</v>
      </c>
      <c r="Q32" s="3" t="s">
        <v>74</v>
      </c>
    </row>
    <row r="33" spans="1:17" x14ac:dyDescent="0.25">
      <c r="A33" s="33" t="s">
        <v>100</v>
      </c>
      <c r="B33" s="19">
        <f>'F-I'!B33</f>
        <v>0</v>
      </c>
      <c r="C33" s="13">
        <f t="shared" ref="C33:C35" si="33">ROUND(B$8*B33,2)</f>
        <v>0</v>
      </c>
      <c r="D33" s="21">
        <f t="shared" ref="D33:J35" si="34">$B33</f>
        <v>0</v>
      </c>
      <c r="E33" s="13">
        <f>ROUND(D$8*D33,2)</f>
        <v>0</v>
      </c>
      <c r="F33" s="21">
        <f t="shared" ref="F33:P35" si="35">$B33</f>
        <v>0</v>
      </c>
      <c r="G33" s="13">
        <f>ROUND(F$8*F33,2)</f>
        <v>0</v>
      </c>
      <c r="H33" s="21">
        <f t="shared" ref="H33:H35" si="36">$B33</f>
        <v>0</v>
      </c>
      <c r="I33" s="13">
        <f>ROUND(H$8*H33,2)</f>
        <v>0</v>
      </c>
      <c r="J33" s="21">
        <f t="shared" si="34"/>
        <v>0</v>
      </c>
      <c r="K33" s="13">
        <f>ROUND(J$8*J33,2)</f>
        <v>0</v>
      </c>
      <c r="L33" s="21">
        <f>$B33</f>
        <v>0</v>
      </c>
      <c r="M33" s="13">
        <f>ROUND(L$8*L33,2)</f>
        <v>0</v>
      </c>
      <c r="N33" s="21">
        <f t="shared" si="35"/>
        <v>0</v>
      </c>
      <c r="O33" s="13">
        <f>ROUND(N$8*N33,2)</f>
        <v>0</v>
      </c>
      <c r="P33" s="21">
        <f t="shared" si="35"/>
        <v>0</v>
      </c>
      <c r="Q33" s="13">
        <f>ROUND(P$8*P33,2)</f>
        <v>0</v>
      </c>
    </row>
    <row r="34" spans="1:17" x14ac:dyDescent="0.25">
      <c r="A34" s="33" t="s">
        <v>101</v>
      </c>
      <c r="B34" s="19">
        <f>'F-I'!B34</f>
        <v>0</v>
      </c>
      <c r="C34" s="13">
        <f t="shared" si="33"/>
        <v>0</v>
      </c>
      <c r="D34" s="21">
        <f t="shared" si="34"/>
        <v>0</v>
      </c>
      <c r="E34" s="13">
        <f>ROUND(D$8*D34,2)</f>
        <v>0</v>
      </c>
      <c r="F34" s="21">
        <f t="shared" si="35"/>
        <v>0</v>
      </c>
      <c r="G34" s="13">
        <f>ROUND(F$8*F34,2)</f>
        <v>0</v>
      </c>
      <c r="H34" s="21">
        <f t="shared" si="36"/>
        <v>0</v>
      </c>
      <c r="I34" s="13">
        <f>ROUND(H$8*H34,2)</f>
        <v>0</v>
      </c>
      <c r="J34" s="21">
        <f t="shared" si="35"/>
        <v>0</v>
      </c>
      <c r="K34" s="13">
        <f>ROUND(J$8*J34,2)</f>
        <v>0</v>
      </c>
      <c r="L34" s="21">
        <f>$B34</f>
        <v>0</v>
      </c>
      <c r="M34" s="13">
        <f>ROUND(L$8*L34,2)</f>
        <v>0</v>
      </c>
      <c r="N34" s="21">
        <f t="shared" si="35"/>
        <v>0</v>
      </c>
      <c r="O34" s="13">
        <f>ROUND(N$8*N34,2)</f>
        <v>0</v>
      </c>
      <c r="P34" s="21">
        <f t="shared" si="35"/>
        <v>0</v>
      </c>
      <c r="Q34" s="13">
        <f>ROUND(P$8*P34,2)</f>
        <v>0</v>
      </c>
    </row>
    <row r="35" spans="1:17" x14ac:dyDescent="0.25">
      <c r="A35" s="33" t="s">
        <v>102</v>
      </c>
      <c r="B35" s="19">
        <f>'F-I'!B35</f>
        <v>3.44E-2</v>
      </c>
      <c r="C35" s="13">
        <f t="shared" si="33"/>
        <v>24.96</v>
      </c>
      <c r="D35" s="21">
        <f t="shared" si="34"/>
        <v>3.44E-2</v>
      </c>
      <c r="E35" s="13">
        <f>ROUND(D$8*D35,2)</f>
        <v>18.72</v>
      </c>
      <c r="F35" s="21">
        <f t="shared" si="35"/>
        <v>3.44E-2</v>
      </c>
      <c r="G35" s="13">
        <f>ROUND(F$8*F35,2)</f>
        <v>18.72</v>
      </c>
      <c r="H35" s="21">
        <f t="shared" si="36"/>
        <v>3.44E-2</v>
      </c>
      <c r="I35" s="13">
        <f>ROUND(H$8*H35,2)</f>
        <v>31.2</v>
      </c>
      <c r="J35" s="95">
        <f t="shared" si="35"/>
        <v>3.44E-2</v>
      </c>
      <c r="K35" s="13">
        <f>ROUND(J$8*J35,2)</f>
        <v>18.72</v>
      </c>
      <c r="L35" s="21">
        <f>$B35</f>
        <v>3.44E-2</v>
      </c>
      <c r="M35" s="13">
        <f>ROUND(L$8*L35,2)</f>
        <v>24.96</v>
      </c>
      <c r="N35" s="21">
        <f t="shared" si="35"/>
        <v>3.44E-2</v>
      </c>
      <c r="O35" s="13">
        <f>ROUND(N$8*N35,2)</f>
        <v>18.72</v>
      </c>
      <c r="P35" s="21">
        <f t="shared" si="35"/>
        <v>3.44E-2</v>
      </c>
      <c r="Q35" s="13">
        <f>ROUND(P$8*P35,2)</f>
        <v>24.96</v>
      </c>
    </row>
    <row r="36" spans="1:17" x14ac:dyDescent="0.25">
      <c r="A36" s="29" t="s">
        <v>103</v>
      </c>
      <c r="B36" s="35" t="s">
        <v>82</v>
      </c>
      <c r="C36" s="3" t="s">
        <v>74</v>
      </c>
      <c r="D36" s="35" t="s">
        <v>82</v>
      </c>
      <c r="E36" s="3" t="s">
        <v>74</v>
      </c>
      <c r="F36" s="35" t="s">
        <v>82</v>
      </c>
      <c r="G36" s="3" t="s">
        <v>74</v>
      </c>
      <c r="H36" s="35" t="s">
        <v>82</v>
      </c>
      <c r="I36" s="3" t="s">
        <v>74</v>
      </c>
      <c r="J36" s="35" t="s">
        <v>82</v>
      </c>
      <c r="K36" s="3" t="s">
        <v>74</v>
      </c>
      <c r="L36" s="35" t="s">
        <v>82</v>
      </c>
      <c r="M36" s="3" t="s">
        <v>74</v>
      </c>
      <c r="N36" s="35" t="s">
        <v>82</v>
      </c>
      <c r="O36" s="3" t="s">
        <v>74</v>
      </c>
      <c r="P36" s="35" t="s">
        <v>82</v>
      </c>
      <c r="Q36" s="3" t="s">
        <v>74</v>
      </c>
    </row>
    <row r="37" spans="1:17" ht="25.5" x14ac:dyDescent="0.25">
      <c r="A37" s="33" t="s">
        <v>104</v>
      </c>
      <c r="B37" s="36">
        <f>ROUND(SUM(B16:B23)*SUM(B25:B31),4)</f>
        <v>5.5899999999999998E-2</v>
      </c>
      <c r="C37" s="13">
        <f>ROUND(B$8*B37,2)</f>
        <v>40.56</v>
      </c>
      <c r="D37" s="36">
        <f>ROUND(SUM(D16:D23)*SUM(D25:D31),4)</f>
        <v>5.5899999999999998E-2</v>
      </c>
      <c r="E37" s="13">
        <f>ROUND(D$8*D37,2)</f>
        <v>30.42</v>
      </c>
      <c r="F37" s="36">
        <f>ROUND(SUM(F16:F23)*SUM(F25:F31),4)</f>
        <v>5.5899999999999998E-2</v>
      </c>
      <c r="G37" s="13">
        <f>ROUND(F$8*F37,2)</f>
        <v>30.42</v>
      </c>
      <c r="H37" s="36">
        <f>ROUND(SUM(H16:H23)*SUM(H25:H31),4)</f>
        <v>5.5899999999999998E-2</v>
      </c>
      <c r="I37" s="13">
        <f>ROUND(H$8*H37,2)</f>
        <v>50.7</v>
      </c>
      <c r="J37" s="36">
        <f>ROUND(SUM(J16:J23)*SUM(J25:J31),4)</f>
        <v>5.5899999999999998E-2</v>
      </c>
      <c r="K37" s="13">
        <f>ROUND(J$8*J37,2)</f>
        <v>30.42</v>
      </c>
      <c r="L37" s="36">
        <f>ROUND(SUM(L16:L23)*SUM(L25:L31),4)</f>
        <v>5.5899999999999998E-2</v>
      </c>
      <c r="M37" s="13">
        <f>ROUND(L$8*L37,2)</f>
        <v>40.56</v>
      </c>
      <c r="N37" s="36">
        <f>ROUND(SUM(N16:N23)*SUM(N25:N31),4)</f>
        <v>5.5899999999999998E-2</v>
      </c>
      <c r="O37" s="13">
        <f>ROUND(N$8*N37,2)</f>
        <v>30.42</v>
      </c>
      <c r="P37" s="36">
        <f>ROUND(SUM(P16:P23)*SUM(P25:P31),4)</f>
        <v>5.5899999999999998E-2</v>
      </c>
      <c r="Q37" s="13">
        <f>ROUND(P$8*P37,2)</f>
        <v>40.56</v>
      </c>
    </row>
    <row r="38" spans="1:17" x14ac:dyDescent="0.25">
      <c r="A38" s="29" t="s">
        <v>105</v>
      </c>
      <c r="B38" s="37">
        <f>SUM(B16:B37)</f>
        <v>0.57009999999999994</v>
      </c>
      <c r="C38" s="153">
        <f t="shared" ref="C38" si="37">SUM(C16:C37)</f>
        <v>413.66</v>
      </c>
      <c r="D38" s="37">
        <f t="shared" ref="D38:E38" si="38">SUM(D16:D37)</f>
        <v>0.57009999999999994</v>
      </c>
      <c r="E38" s="153">
        <f t="shared" si="38"/>
        <v>310.24000000000007</v>
      </c>
      <c r="F38" s="37">
        <f t="shared" ref="F38:G38" si="39">SUM(F16:F37)</f>
        <v>0.57009999999999994</v>
      </c>
      <c r="G38" s="153">
        <f t="shared" si="39"/>
        <v>310.24000000000007</v>
      </c>
      <c r="H38" s="37">
        <f>SUM(H16:H37)</f>
        <v>0.57009999999999994</v>
      </c>
      <c r="I38" s="153">
        <f>SUM(I16:I37)</f>
        <v>517.05999999999995</v>
      </c>
      <c r="J38" s="37">
        <f t="shared" ref="J38:Q38" si="40">SUM(J16:J37)</f>
        <v>0.57009999999999994</v>
      </c>
      <c r="K38" s="153">
        <f t="shared" si="40"/>
        <v>310.24000000000007</v>
      </c>
      <c r="L38" s="37">
        <f>SUM(L16:L37)</f>
        <v>0.57009999999999994</v>
      </c>
      <c r="M38" s="153">
        <f>SUM(M16:M37)</f>
        <v>413.66</v>
      </c>
      <c r="N38" s="37">
        <f t="shared" si="40"/>
        <v>0.57009999999999994</v>
      </c>
      <c r="O38" s="153">
        <f t="shared" si="40"/>
        <v>310.24000000000007</v>
      </c>
      <c r="P38" s="37">
        <f t="shared" si="40"/>
        <v>0.57009999999999994</v>
      </c>
      <c r="Q38" s="153">
        <f t="shared" si="40"/>
        <v>413.66</v>
      </c>
    </row>
    <row r="39" spans="1:17" x14ac:dyDescent="0.25">
      <c r="A39" s="29" t="s">
        <v>106</v>
      </c>
      <c r="B39" s="38"/>
      <c r="C39" s="153">
        <f>B8+C38</f>
        <v>1139.24</v>
      </c>
      <c r="D39" s="38"/>
      <c r="E39" s="153">
        <f t="shared" ref="E39" si="41">D8+E38</f>
        <v>854.42000000000007</v>
      </c>
      <c r="F39" s="38"/>
      <c r="G39" s="153">
        <f t="shared" ref="G39" si="42">F8+G38</f>
        <v>854.42000000000007</v>
      </c>
      <c r="H39" s="38"/>
      <c r="I39" s="153">
        <f t="shared" ref="I39" si="43">H8+I38</f>
        <v>1424.03</v>
      </c>
      <c r="J39" s="38"/>
      <c r="K39" s="153">
        <f t="shared" ref="K39" si="44">J8+K38</f>
        <v>854.42000000000007</v>
      </c>
      <c r="L39" s="38"/>
      <c r="M39" s="153">
        <f t="shared" ref="M39" si="45">L8+M38</f>
        <v>1139.24</v>
      </c>
      <c r="N39" s="38"/>
      <c r="O39" s="153">
        <f t="shared" ref="O39" si="46">N8+O38</f>
        <v>854.42000000000007</v>
      </c>
      <c r="P39" s="38"/>
      <c r="Q39" s="153">
        <f t="shared" ref="Q39" si="47">P8+Q38</f>
        <v>1139.24</v>
      </c>
    </row>
    <row r="40" spans="1:17" x14ac:dyDescent="0.25">
      <c r="A40" s="30" t="s">
        <v>107</v>
      </c>
      <c r="B40" s="240"/>
      <c r="C40" s="241"/>
      <c r="D40" s="240"/>
      <c r="E40" s="241"/>
      <c r="F40" s="240"/>
      <c r="G40" s="241"/>
      <c r="H40" s="240"/>
      <c r="I40" s="241"/>
      <c r="J40" s="240"/>
      <c r="K40" s="241"/>
      <c r="L40" s="240"/>
      <c r="M40" s="241"/>
      <c r="N40" s="240"/>
      <c r="O40" s="241"/>
      <c r="P40" s="240"/>
      <c r="Q40" s="241"/>
    </row>
    <row r="41" spans="1:17" x14ac:dyDescent="0.25">
      <c r="A41" s="247" t="s">
        <v>108</v>
      </c>
      <c r="B41" s="246" t="s">
        <v>74</v>
      </c>
      <c r="C41" s="246"/>
      <c r="D41" s="267" t="s">
        <v>74</v>
      </c>
      <c r="E41" s="268"/>
      <c r="F41" s="267" t="s">
        <v>74</v>
      </c>
      <c r="G41" s="268"/>
      <c r="H41" s="267" t="s">
        <v>74</v>
      </c>
      <c r="I41" s="268"/>
      <c r="J41" s="267" t="s">
        <v>74</v>
      </c>
      <c r="K41" s="268"/>
      <c r="L41" s="267" t="s">
        <v>74</v>
      </c>
      <c r="M41" s="268"/>
      <c r="N41" s="267" t="s">
        <v>74</v>
      </c>
      <c r="O41" s="268"/>
      <c r="P41" s="267" t="s">
        <v>74</v>
      </c>
      <c r="Q41" s="268"/>
    </row>
    <row r="42" spans="1:17" x14ac:dyDescent="0.25">
      <c r="A42" s="248"/>
      <c r="B42" s="148" t="s">
        <v>109</v>
      </c>
      <c r="C42" s="148" t="s">
        <v>19</v>
      </c>
      <c r="D42" s="148" t="s">
        <v>109</v>
      </c>
      <c r="E42" s="148" t="s">
        <v>19</v>
      </c>
      <c r="F42" s="148" t="s">
        <v>109</v>
      </c>
      <c r="G42" s="148" t="s">
        <v>19</v>
      </c>
      <c r="H42" s="148" t="s">
        <v>109</v>
      </c>
      <c r="I42" s="148" t="s">
        <v>19</v>
      </c>
      <c r="J42" s="148" t="s">
        <v>109</v>
      </c>
      <c r="K42" s="148" t="s">
        <v>19</v>
      </c>
      <c r="L42" s="148" t="s">
        <v>109</v>
      </c>
      <c r="M42" s="148" t="s">
        <v>19</v>
      </c>
      <c r="N42" s="148" t="s">
        <v>109</v>
      </c>
      <c r="O42" s="148" t="s">
        <v>19</v>
      </c>
      <c r="P42" s="148" t="s">
        <v>109</v>
      </c>
      <c r="Q42" s="148" t="s">
        <v>19</v>
      </c>
    </row>
    <row r="43" spans="1:17" ht="25.5" x14ac:dyDescent="0.25">
      <c r="A43" s="39" t="s">
        <v>110</v>
      </c>
      <c r="B43" s="54">
        <v>3.25</v>
      </c>
      <c r="C43" s="40">
        <f>IFERROR(ROUND((22*2*B43)-(0.06*B9),2),0)</f>
        <v>99.47</v>
      </c>
      <c r="D43" s="54" t="s">
        <v>111</v>
      </c>
      <c r="E43" s="40">
        <f t="shared" ref="E43" si="48">IFERROR(ROUND((22*2*D43)-(0.06*D9),2),0)</f>
        <v>0</v>
      </c>
      <c r="F43" s="54" t="s">
        <v>111</v>
      </c>
      <c r="G43" s="40">
        <f t="shared" ref="G43" si="49">IFERROR(ROUND((22*2*F43)-(0.06*F9),2),0)</f>
        <v>0</v>
      </c>
      <c r="H43" s="54">
        <v>3.3</v>
      </c>
      <c r="I43" s="40">
        <f t="shared" ref="I43" si="50">IFERROR(ROUND((22*2*H43)-(0.06*H9),2),0)</f>
        <v>90.78</v>
      </c>
      <c r="J43" s="54" t="s">
        <v>111</v>
      </c>
      <c r="K43" s="40">
        <f>IFERROR(ROUND((22*2*J43)-(0.06*J9),2),0)</f>
        <v>0</v>
      </c>
      <c r="L43" s="54" t="s">
        <v>111</v>
      </c>
      <c r="M43" s="40">
        <f t="shared" ref="M43" si="51">IFERROR(ROUND((22*2*L43)-(0.06*L9),2),0)</f>
        <v>0</v>
      </c>
      <c r="N43" s="54" t="s">
        <v>111</v>
      </c>
      <c r="O43" s="40">
        <f>IFERROR(ROUND((22*2*N43)-(0.06*N9),2),0)</f>
        <v>0</v>
      </c>
      <c r="P43" s="54" t="s">
        <v>111</v>
      </c>
      <c r="Q43" s="40">
        <f t="shared" ref="Q43" si="52">IFERROR(ROUND((22*2*P43)-(0.06*P9),2),0)</f>
        <v>0</v>
      </c>
    </row>
    <row r="44" spans="1:17" ht="38.25" customHeight="1" x14ac:dyDescent="0.25">
      <c r="A44" s="41" t="s">
        <v>112</v>
      </c>
      <c r="B44" s="55" t="s">
        <v>113</v>
      </c>
      <c r="C44" s="42">
        <f>IFERROR(ROUND(B44*22*80%,2),0)</f>
        <v>0</v>
      </c>
      <c r="D44" s="55" t="s">
        <v>113</v>
      </c>
      <c r="E44" s="42">
        <f t="shared" ref="E44" si="53">IFERROR(ROUND(D44*22*80%,2),0)</f>
        <v>0</v>
      </c>
      <c r="F44" s="55" t="s">
        <v>113</v>
      </c>
      <c r="G44" s="42">
        <f t="shared" ref="G44" si="54">IFERROR(ROUND(F44*22*80%,2),0)</f>
        <v>0</v>
      </c>
      <c r="H44" s="55" t="s">
        <v>113</v>
      </c>
      <c r="I44" s="42">
        <f t="shared" ref="I44" si="55">IFERROR(ROUND(H44*22*80%,2),0)</f>
        <v>0</v>
      </c>
      <c r="J44" s="55" t="s">
        <v>113</v>
      </c>
      <c r="K44" s="42">
        <f t="shared" ref="K44" si="56">IFERROR(ROUND(J44*22*80%,2),0)</f>
        <v>0</v>
      </c>
      <c r="L44" s="55" t="s">
        <v>113</v>
      </c>
      <c r="M44" s="42">
        <f t="shared" ref="M44" si="57">IFERROR(ROUND(L44*22*80%,2),0)</f>
        <v>0</v>
      </c>
      <c r="N44" s="55" t="s">
        <v>113</v>
      </c>
      <c r="O44" s="42">
        <f t="shared" ref="O44" si="58">IFERROR(ROUND(N44*22*80%,2),0)</f>
        <v>0</v>
      </c>
      <c r="P44" s="55" t="s">
        <v>113</v>
      </c>
      <c r="Q44" s="42">
        <f t="shared" ref="Q44" si="59">IFERROR(ROUND(P44*22*80%,2),0)</f>
        <v>0</v>
      </c>
    </row>
    <row r="45" spans="1:17" x14ac:dyDescent="0.25">
      <c r="A45" s="41" t="s">
        <v>114</v>
      </c>
      <c r="B45" s="243" t="s">
        <v>115</v>
      </c>
      <c r="C45" s="243"/>
      <c r="D45" s="244" t="str">
        <f t="shared" ref="D45" si="60">$B45</f>
        <v>Não se aplica</v>
      </c>
      <c r="E45" s="244"/>
      <c r="F45" s="244" t="str">
        <f t="shared" ref="D45:P51" si="61">$B45</f>
        <v>Não se aplica</v>
      </c>
      <c r="G45" s="244"/>
      <c r="H45" s="244" t="str">
        <f t="shared" ref="H45:L51" si="62">$B45</f>
        <v>Não se aplica</v>
      </c>
      <c r="I45" s="244"/>
      <c r="J45" s="244" t="str">
        <f t="shared" si="61"/>
        <v>Não se aplica</v>
      </c>
      <c r="K45" s="244"/>
      <c r="L45" s="244" t="str">
        <f t="shared" ref="L45" si="63">$B45</f>
        <v>Não se aplica</v>
      </c>
      <c r="M45" s="244"/>
      <c r="N45" s="244" t="str">
        <f t="shared" si="61"/>
        <v>Não se aplica</v>
      </c>
      <c r="O45" s="244"/>
      <c r="P45" s="244" t="str">
        <f t="shared" si="61"/>
        <v>Não se aplica</v>
      </c>
      <c r="Q45" s="242"/>
    </row>
    <row r="46" spans="1:17" x14ac:dyDescent="0.25">
      <c r="A46" s="41" t="s">
        <v>116</v>
      </c>
      <c r="B46" s="243">
        <v>15.07</v>
      </c>
      <c r="C46" s="243"/>
      <c r="D46" s="244">
        <f t="shared" ref="D46:L51" si="64">$B46</f>
        <v>15.07</v>
      </c>
      <c r="E46" s="244"/>
      <c r="F46" s="244">
        <f t="shared" si="61"/>
        <v>15.07</v>
      </c>
      <c r="G46" s="244"/>
      <c r="H46" s="244">
        <f t="shared" si="62"/>
        <v>15.07</v>
      </c>
      <c r="I46" s="244"/>
      <c r="J46" s="244">
        <f t="shared" si="62"/>
        <v>15.07</v>
      </c>
      <c r="K46" s="244"/>
      <c r="L46" s="244">
        <f t="shared" si="64"/>
        <v>15.07</v>
      </c>
      <c r="M46" s="244"/>
      <c r="N46" s="244">
        <f t="shared" si="61"/>
        <v>15.07</v>
      </c>
      <c r="O46" s="244"/>
      <c r="P46" s="244">
        <f t="shared" si="61"/>
        <v>15.07</v>
      </c>
      <c r="Q46" s="242"/>
    </row>
    <row r="47" spans="1:17" x14ac:dyDescent="0.25">
      <c r="A47" s="41" t="s">
        <v>252</v>
      </c>
      <c r="B47" s="278" t="s">
        <v>115</v>
      </c>
      <c r="C47" s="278"/>
      <c r="D47" s="244" t="str">
        <f>$B47</f>
        <v>Não se aplica</v>
      </c>
      <c r="E47" s="245"/>
      <c r="F47" s="244" t="str">
        <f t="shared" si="61"/>
        <v>Não se aplica</v>
      </c>
      <c r="G47" s="245"/>
      <c r="H47" s="244" t="str">
        <f t="shared" si="62"/>
        <v>Não se aplica</v>
      </c>
      <c r="I47" s="245"/>
      <c r="J47" s="244" t="s">
        <v>115</v>
      </c>
      <c r="K47" s="245"/>
      <c r="L47" s="244" t="str">
        <f t="shared" ref="L47" si="65">$J47</f>
        <v>Não se aplica</v>
      </c>
      <c r="M47" s="245"/>
      <c r="N47" s="244" t="str">
        <f>$J47</f>
        <v>Não se aplica</v>
      </c>
      <c r="O47" s="245"/>
      <c r="P47" s="244" t="str">
        <f t="shared" ref="P47" si="66">$J47</f>
        <v>Não se aplica</v>
      </c>
      <c r="Q47" s="245"/>
    </row>
    <row r="48" spans="1:17" x14ac:dyDescent="0.25">
      <c r="A48" s="43" t="s">
        <v>117</v>
      </c>
      <c r="B48" s="243">
        <f>'F-I'!B48:C48</f>
        <v>0</v>
      </c>
      <c r="C48" s="243"/>
      <c r="D48" s="244">
        <f t="shared" si="64"/>
        <v>0</v>
      </c>
      <c r="E48" s="244"/>
      <c r="F48" s="244">
        <f t="shared" si="61"/>
        <v>0</v>
      </c>
      <c r="G48" s="244"/>
      <c r="H48" s="244">
        <f t="shared" si="62"/>
        <v>0</v>
      </c>
      <c r="I48" s="244"/>
      <c r="J48" s="244">
        <f t="shared" si="61"/>
        <v>0</v>
      </c>
      <c r="K48" s="244"/>
      <c r="L48" s="244">
        <f t="shared" si="62"/>
        <v>0</v>
      </c>
      <c r="M48" s="244"/>
      <c r="N48" s="244">
        <f t="shared" si="61"/>
        <v>0</v>
      </c>
      <c r="O48" s="244"/>
      <c r="P48" s="244">
        <f t="shared" si="61"/>
        <v>0</v>
      </c>
      <c r="Q48" s="242"/>
    </row>
    <row r="49" spans="1:17" x14ac:dyDescent="0.25">
      <c r="A49" s="41" t="s">
        <v>118</v>
      </c>
      <c r="B49" s="243">
        <f>Uniformes!$D$9</f>
        <v>0</v>
      </c>
      <c r="C49" s="243"/>
      <c r="D49" s="244">
        <f t="shared" si="61"/>
        <v>0</v>
      </c>
      <c r="E49" s="242"/>
      <c r="F49" s="244">
        <f t="shared" si="61"/>
        <v>0</v>
      </c>
      <c r="G49" s="242"/>
      <c r="H49" s="244">
        <f t="shared" si="62"/>
        <v>0</v>
      </c>
      <c r="I49" s="242"/>
      <c r="J49" s="244">
        <f t="shared" si="61"/>
        <v>0</v>
      </c>
      <c r="K49" s="244"/>
      <c r="L49" s="244">
        <f t="shared" si="62"/>
        <v>0</v>
      </c>
      <c r="M49" s="242"/>
      <c r="N49" s="244">
        <f t="shared" si="61"/>
        <v>0</v>
      </c>
      <c r="O49" s="242"/>
      <c r="P49" s="244">
        <f t="shared" si="61"/>
        <v>0</v>
      </c>
      <c r="Q49" s="242"/>
    </row>
    <row r="50" spans="1:17" x14ac:dyDescent="0.25">
      <c r="A50" s="56" t="s">
        <v>212</v>
      </c>
      <c r="B50" s="243">
        <f>Materiais!G34</f>
        <v>0</v>
      </c>
      <c r="C50" s="243"/>
      <c r="D50" s="244">
        <f t="shared" si="64"/>
        <v>0</v>
      </c>
      <c r="E50" s="244"/>
      <c r="F50" s="244">
        <f t="shared" si="61"/>
        <v>0</v>
      </c>
      <c r="G50" s="244"/>
      <c r="H50" s="244">
        <f t="shared" si="62"/>
        <v>0</v>
      </c>
      <c r="I50" s="244"/>
      <c r="J50" s="244">
        <f t="shared" si="61"/>
        <v>0</v>
      </c>
      <c r="K50" s="244"/>
      <c r="L50" s="244">
        <f t="shared" si="62"/>
        <v>0</v>
      </c>
      <c r="M50" s="244"/>
      <c r="N50" s="244">
        <f t="shared" si="61"/>
        <v>0</v>
      </c>
      <c r="O50" s="244"/>
      <c r="P50" s="244">
        <f t="shared" si="61"/>
        <v>0</v>
      </c>
      <c r="Q50" s="242"/>
    </row>
    <row r="51" spans="1:17" x14ac:dyDescent="0.25">
      <c r="A51" s="56" t="s">
        <v>120</v>
      </c>
      <c r="B51" s="276"/>
      <c r="C51" s="277"/>
      <c r="D51" s="244">
        <f t="shared" si="64"/>
        <v>0</v>
      </c>
      <c r="E51" s="245"/>
      <c r="F51" s="244">
        <f t="shared" si="61"/>
        <v>0</v>
      </c>
      <c r="G51" s="245"/>
      <c r="H51" s="244">
        <f t="shared" si="62"/>
        <v>0</v>
      </c>
      <c r="I51" s="245"/>
      <c r="J51" s="244">
        <f t="shared" si="61"/>
        <v>0</v>
      </c>
      <c r="K51" s="245"/>
      <c r="L51" s="244">
        <f t="shared" si="62"/>
        <v>0</v>
      </c>
      <c r="M51" s="245"/>
      <c r="N51" s="244">
        <f t="shared" si="61"/>
        <v>0</v>
      </c>
      <c r="O51" s="245"/>
      <c r="P51" s="244">
        <f t="shared" si="61"/>
        <v>0</v>
      </c>
      <c r="Q51" s="245"/>
    </row>
    <row r="52" spans="1:17" x14ac:dyDescent="0.25">
      <c r="A52" s="29" t="s">
        <v>122</v>
      </c>
      <c r="B52" s="238">
        <f>SUM(C43:C44,B45:C51)</f>
        <v>114.53999999999999</v>
      </c>
      <c r="C52" s="238"/>
      <c r="D52" s="263">
        <f>SUM(E43:E44,D45:E51)</f>
        <v>15.07</v>
      </c>
      <c r="E52" s="264"/>
      <c r="F52" s="263">
        <f>SUM(G43:G44,F45:G51)</f>
        <v>15.07</v>
      </c>
      <c r="G52" s="264"/>
      <c r="H52" s="263">
        <f>SUM(I43:I44,H45:I51)</f>
        <v>105.85</v>
      </c>
      <c r="I52" s="264"/>
      <c r="J52" s="263">
        <f>SUM(K43:K44,J45:K51)</f>
        <v>15.07</v>
      </c>
      <c r="K52" s="264"/>
      <c r="L52" s="263">
        <f>SUM(M43:M44,L45:M51)</f>
        <v>15.07</v>
      </c>
      <c r="M52" s="264"/>
      <c r="N52" s="263">
        <f>SUM(O43:O44,N45:O51)</f>
        <v>15.07</v>
      </c>
      <c r="O52" s="264"/>
      <c r="P52" s="263">
        <f>SUM(Q43:Q44,P45:Q51)</f>
        <v>15.07</v>
      </c>
      <c r="Q52" s="264"/>
    </row>
    <row r="53" spans="1:17" x14ac:dyDescent="0.25">
      <c r="A53" s="29" t="s">
        <v>123</v>
      </c>
      <c r="B53" s="239">
        <f>C39+B52</f>
        <v>1253.78</v>
      </c>
      <c r="C53" s="239"/>
      <c r="D53" s="261">
        <f>E39+D52</f>
        <v>869.49000000000012</v>
      </c>
      <c r="E53" s="262"/>
      <c r="F53" s="261">
        <f>G39+F52</f>
        <v>869.49000000000012</v>
      </c>
      <c r="G53" s="262"/>
      <c r="H53" s="261">
        <f>I39+H52</f>
        <v>1529.8799999999999</v>
      </c>
      <c r="I53" s="262"/>
      <c r="J53" s="261">
        <f>K39+J52</f>
        <v>869.49000000000012</v>
      </c>
      <c r="K53" s="262"/>
      <c r="L53" s="261">
        <f>M39+L52</f>
        <v>1154.31</v>
      </c>
      <c r="M53" s="262"/>
      <c r="N53" s="261">
        <f>O39+N52</f>
        <v>869.49000000000012</v>
      </c>
      <c r="O53" s="262"/>
      <c r="P53" s="261">
        <f>Q39+P52</f>
        <v>1154.31</v>
      </c>
      <c r="Q53" s="262"/>
    </row>
    <row r="54" spans="1:17" x14ac:dyDescent="0.25">
      <c r="A54" s="30" t="s">
        <v>124</v>
      </c>
      <c r="B54" s="240"/>
      <c r="C54" s="241"/>
      <c r="D54" s="240"/>
      <c r="E54" s="241"/>
      <c r="F54" s="240"/>
      <c r="G54" s="241"/>
      <c r="H54" s="240"/>
      <c r="I54" s="241"/>
      <c r="J54" s="240"/>
      <c r="K54" s="241"/>
      <c r="L54" s="240"/>
      <c r="M54" s="241"/>
      <c r="N54" s="240"/>
      <c r="O54" s="241"/>
      <c r="P54" s="240"/>
      <c r="Q54" s="241"/>
    </row>
    <row r="55" spans="1:17" x14ac:dyDescent="0.25">
      <c r="A55" s="44" t="s">
        <v>108</v>
      </c>
      <c r="B55" s="146" t="s">
        <v>82</v>
      </c>
      <c r="C55" s="146" t="s">
        <v>74</v>
      </c>
      <c r="D55" s="146" t="s">
        <v>82</v>
      </c>
      <c r="E55" s="146" t="s">
        <v>74</v>
      </c>
      <c r="F55" s="146" t="s">
        <v>82</v>
      </c>
      <c r="G55" s="146" t="s">
        <v>74</v>
      </c>
      <c r="H55" s="146" t="s">
        <v>82</v>
      </c>
      <c r="I55" s="146" t="s">
        <v>74</v>
      </c>
      <c r="J55" s="146" t="s">
        <v>82</v>
      </c>
      <c r="K55" s="146" t="s">
        <v>74</v>
      </c>
      <c r="L55" s="146" t="s">
        <v>82</v>
      </c>
      <c r="M55" s="146" t="s">
        <v>74</v>
      </c>
      <c r="N55" s="146" t="s">
        <v>82</v>
      </c>
      <c r="O55" s="146" t="s">
        <v>74</v>
      </c>
      <c r="P55" s="146" t="s">
        <v>82</v>
      </c>
      <c r="Q55" s="146" t="s">
        <v>74</v>
      </c>
    </row>
    <row r="56" spans="1:17" x14ac:dyDescent="0.25">
      <c r="A56" s="33" t="s">
        <v>125</v>
      </c>
      <c r="B56" s="20">
        <v>1.4999999999999999E-2</v>
      </c>
      <c r="C56" s="7">
        <f>ROUND(B$53*B56,2)</f>
        <v>18.809999999999999</v>
      </c>
      <c r="D56" s="22">
        <f t="shared" ref="D56:P56" si="67">$B$56</f>
        <v>1.4999999999999999E-2</v>
      </c>
      <c r="E56" s="7">
        <f>ROUND(D$53*D56,2)</f>
        <v>13.04</v>
      </c>
      <c r="F56" s="22">
        <f t="shared" si="67"/>
        <v>1.4999999999999999E-2</v>
      </c>
      <c r="G56" s="7">
        <f>ROUND(F$53*F56,2)</f>
        <v>13.04</v>
      </c>
      <c r="H56" s="22">
        <f t="shared" ref="H56" si="68">$B$56</f>
        <v>1.4999999999999999E-2</v>
      </c>
      <c r="I56" s="7">
        <f>ROUND(H$53*H56,2)</f>
        <v>22.95</v>
      </c>
      <c r="J56" s="22">
        <f t="shared" si="67"/>
        <v>1.4999999999999999E-2</v>
      </c>
      <c r="K56" s="7">
        <f>ROUND(J$53*J56,2)</f>
        <v>13.04</v>
      </c>
      <c r="L56" s="22">
        <f>$B$56</f>
        <v>1.4999999999999999E-2</v>
      </c>
      <c r="M56" s="7">
        <f>ROUND(L$53*L56,2)</f>
        <v>17.309999999999999</v>
      </c>
      <c r="N56" s="22">
        <f t="shared" si="67"/>
        <v>1.4999999999999999E-2</v>
      </c>
      <c r="O56" s="7">
        <f>ROUND(N$53*N56,2)</f>
        <v>13.04</v>
      </c>
      <c r="P56" s="22">
        <f t="shared" si="67"/>
        <v>1.4999999999999999E-2</v>
      </c>
      <c r="Q56" s="7">
        <f>ROUND(P$53*P56,2)</f>
        <v>17.309999999999999</v>
      </c>
    </row>
    <row r="57" spans="1:17" x14ac:dyDescent="0.25">
      <c r="A57" s="33" t="s">
        <v>126</v>
      </c>
      <c r="B57" s="20">
        <v>1.4999999999999999E-2</v>
      </c>
      <c r="C57" s="7">
        <f>ROUND(B$53*B57,2)</f>
        <v>18.809999999999999</v>
      </c>
      <c r="D57" s="22">
        <f t="shared" ref="D57:P57" si="69">$B$57</f>
        <v>1.4999999999999999E-2</v>
      </c>
      <c r="E57" s="7">
        <f>ROUND(D$53*D57,2)</f>
        <v>13.04</v>
      </c>
      <c r="F57" s="22">
        <f t="shared" si="69"/>
        <v>1.4999999999999999E-2</v>
      </c>
      <c r="G57" s="7">
        <f>ROUND(F$53*F57,2)</f>
        <v>13.04</v>
      </c>
      <c r="H57" s="22">
        <f t="shared" si="69"/>
        <v>1.4999999999999999E-2</v>
      </c>
      <c r="I57" s="7">
        <f>ROUND(H$53*H57,2)</f>
        <v>22.95</v>
      </c>
      <c r="J57" s="22">
        <f t="shared" si="69"/>
        <v>1.4999999999999999E-2</v>
      </c>
      <c r="K57" s="7">
        <f>ROUND(J$53*J57,2)</f>
        <v>13.04</v>
      </c>
      <c r="L57" s="22">
        <f>$B$57</f>
        <v>1.4999999999999999E-2</v>
      </c>
      <c r="M57" s="7">
        <f>ROUND(L$53*L57,2)</f>
        <v>17.309999999999999</v>
      </c>
      <c r="N57" s="22">
        <f t="shared" si="69"/>
        <v>1.4999999999999999E-2</v>
      </c>
      <c r="O57" s="7">
        <f>ROUND(N$53*N57,2)</f>
        <v>13.04</v>
      </c>
      <c r="P57" s="22">
        <f t="shared" si="69"/>
        <v>1.4999999999999999E-2</v>
      </c>
      <c r="Q57" s="7">
        <f>ROUND(P$53*P57,2)</f>
        <v>17.309999999999999</v>
      </c>
    </row>
    <row r="58" spans="1:17" x14ac:dyDescent="0.25">
      <c r="A58" s="29" t="s">
        <v>127</v>
      </c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</row>
    <row r="59" spans="1:17" x14ac:dyDescent="0.25">
      <c r="A59" s="33" t="s">
        <v>128</v>
      </c>
      <c r="B59" s="186">
        <v>0.03</v>
      </c>
      <c r="C59" s="7">
        <f>ROUND((B53+C56+C57)*B59/(1-B62),2)</f>
        <v>39.94</v>
      </c>
      <c r="D59" s="186">
        <v>0.03</v>
      </c>
      <c r="E59" s="7">
        <f t="shared" ref="E59" si="70">ROUND((D53+E56+E57)*D59/(1-D62),2)</f>
        <v>27.7</v>
      </c>
      <c r="F59" s="186">
        <v>0.05</v>
      </c>
      <c r="G59" s="7">
        <f t="shared" ref="G59" si="71">ROUND((F53+G56+G57)*F59/(1-F62),2)</f>
        <v>47.14</v>
      </c>
      <c r="H59" s="186">
        <v>0.05</v>
      </c>
      <c r="I59" s="7">
        <f t="shared" ref="I59" si="72">ROUND((H53+I56+I57)*H59/(1-H62),2)</f>
        <v>82.94</v>
      </c>
      <c r="J59" s="57">
        <v>0.05</v>
      </c>
      <c r="K59" s="7">
        <f t="shared" ref="K59" si="73">ROUND((J53+K56+K57)*J59/(1-J62),2)</f>
        <v>47.14</v>
      </c>
      <c r="L59" s="186">
        <v>0.03</v>
      </c>
      <c r="M59" s="7">
        <f t="shared" ref="M59" si="74">ROUND((L53+M56+M57)*L59/(1-L62),2)</f>
        <v>36.770000000000003</v>
      </c>
      <c r="N59" s="186">
        <v>0.05</v>
      </c>
      <c r="O59" s="7">
        <f t="shared" ref="O59" si="75">ROUND((N53+O56+O57)*N59/(1-N62),2)</f>
        <v>47.14</v>
      </c>
      <c r="P59" s="57">
        <v>0.05</v>
      </c>
      <c r="Q59" s="7">
        <f t="shared" ref="Q59" si="76">ROUND((P53+Q56+Q57)*P59/(1-P62),2)</f>
        <v>62.58</v>
      </c>
    </row>
    <row r="60" spans="1:17" x14ac:dyDescent="0.25">
      <c r="A60" s="33" t="s">
        <v>129</v>
      </c>
      <c r="B60" s="19">
        <f>'F-I'!B60</f>
        <v>0</v>
      </c>
      <c r="C60" s="7">
        <f>ROUND((B53+C56+C57)*B60/(1-B62),2)</f>
        <v>0</v>
      </c>
      <c r="D60" s="21">
        <f t="shared" ref="D60:P60" si="77">$B$60</f>
        <v>0</v>
      </c>
      <c r="E60" s="7">
        <f t="shared" ref="E60" si="78">ROUND((D53+E56+E57)*D60/(1-D62),2)</f>
        <v>0</v>
      </c>
      <c r="F60" s="21">
        <f t="shared" si="77"/>
        <v>0</v>
      </c>
      <c r="G60" s="7">
        <f t="shared" ref="G60" si="79">ROUND((F53+G56+G57)*F60/(1-F62),2)</f>
        <v>0</v>
      </c>
      <c r="H60" s="21">
        <f t="shared" si="77"/>
        <v>0</v>
      </c>
      <c r="I60" s="7">
        <f t="shared" ref="I60" si="80">ROUND((H53+I56+I57)*H60/(1-H62),2)</f>
        <v>0</v>
      </c>
      <c r="J60" s="21">
        <f t="shared" si="77"/>
        <v>0</v>
      </c>
      <c r="K60" s="7">
        <f t="shared" ref="K60" si="81">ROUND((J53+K56+K57)*J60/(1-J62),2)</f>
        <v>0</v>
      </c>
      <c r="L60" s="21">
        <f>$B$60</f>
        <v>0</v>
      </c>
      <c r="M60" s="7">
        <f t="shared" ref="M60" si="82">ROUND((L53+M56+M57)*L60/(1-L62),2)</f>
        <v>0</v>
      </c>
      <c r="N60" s="21">
        <f t="shared" si="77"/>
        <v>0</v>
      </c>
      <c r="O60" s="7">
        <f t="shared" ref="O60" si="83">ROUND((N53+O56+O57)*N60/(1-N62),2)</f>
        <v>0</v>
      </c>
      <c r="P60" s="21">
        <f t="shared" si="77"/>
        <v>0</v>
      </c>
      <c r="Q60" s="7">
        <f t="shared" ref="Q60" si="84">ROUND((P53+Q56+Q57)*P60/(1-P62),2)</f>
        <v>0</v>
      </c>
    </row>
    <row r="61" spans="1:17" x14ac:dyDescent="0.25">
      <c r="A61" s="33" t="s">
        <v>130</v>
      </c>
      <c r="B61" s="19">
        <f>'F-I'!B61</f>
        <v>0</v>
      </c>
      <c r="C61" s="7">
        <f>ROUND((B53+C56+C57)*B61/(1-B62),2)</f>
        <v>0</v>
      </c>
      <c r="D61" s="21">
        <f t="shared" ref="D61:P61" si="85">$B$61</f>
        <v>0</v>
      </c>
      <c r="E61" s="7">
        <f t="shared" ref="E61" si="86">ROUND((D53+E56+E57)*D61/(1-D62),2)</f>
        <v>0</v>
      </c>
      <c r="F61" s="21">
        <f t="shared" si="85"/>
        <v>0</v>
      </c>
      <c r="G61" s="7">
        <f t="shared" ref="G61" si="87">ROUND((F53+G56+G57)*F61/(1-F62),2)</f>
        <v>0</v>
      </c>
      <c r="H61" s="21">
        <f t="shared" si="85"/>
        <v>0</v>
      </c>
      <c r="I61" s="7">
        <f t="shared" ref="I61" si="88">ROUND((H53+I56+I57)*H61/(1-H62),2)</f>
        <v>0</v>
      </c>
      <c r="J61" s="21">
        <f t="shared" si="85"/>
        <v>0</v>
      </c>
      <c r="K61" s="7">
        <f t="shared" ref="K61" si="89">ROUND((J53+K56+K57)*J61/(1-J62),2)</f>
        <v>0</v>
      </c>
      <c r="L61" s="21">
        <f>$B$61</f>
        <v>0</v>
      </c>
      <c r="M61" s="7">
        <f t="shared" ref="M61" si="90">ROUND((L53+M56+M57)*L61/(1-L62),2)</f>
        <v>0</v>
      </c>
      <c r="N61" s="21">
        <f t="shared" si="85"/>
        <v>0</v>
      </c>
      <c r="O61" s="7">
        <f t="shared" ref="O61" si="91">ROUND((N53+O56+O57)*N61/(1-N62),2)</f>
        <v>0</v>
      </c>
      <c r="P61" s="21">
        <f t="shared" si="85"/>
        <v>0</v>
      </c>
      <c r="Q61" s="7">
        <f t="shared" ref="Q61" si="92">ROUND((P53+Q56+Q57)*P61/(1-P62),2)</f>
        <v>0</v>
      </c>
    </row>
    <row r="62" spans="1:17" x14ac:dyDescent="0.25">
      <c r="A62" s="29" t="s">
        <v>131</v>
      </c>
      <c r="B62" s="46">
        <f t="shared" ref="B62:C62" si="93">SUM(B59:B61)</f>
        <v>0.03</v>
      </c>
      <c r="C62" s="7">
        <f t="shared" si="93"/>
        <v>39.94</v>
      </c>
      <c r="D62" s="46">
        <f t="shared" ref="D62:E62" si="94">SUM(D59:D61)</f>
        <v>0.03</v>
      </c>
      <c r="E62" s="7">
        <f t="shared" si="94"/>
        <v>27.7</v>
      </c>
      <c r="F62" s="46">
        <f t="shared" ref="F62:G62" si="95">SUM(F59:F61)</f>
        <v>0.05</v>
      </c>
      <c r="G62" s="7">
        <f t="shared" si="95"/>
        <v>47.14</v>
      </c>
      <c r="H62" s="46">
        <f>SUM(H59:H61)</f>
        <v>0.05</v>
      </c>
      <c r="I62" s="7">
        <f>SUM(I59:I61)</f>
        <v>82.94</v>
      </c>
      <c r="J62" s="46">
        <f t="shared" ref="J62:Q62" si="96">SUM(J59:J61)</f>
        <v>0.05</v>
      </c>
      <c r="K62" s="7">
        <f t="shared" si="96"/>
        <v>47.14</v>
      </c>
      <c r="L62" s="46">
        <f>SUM(L59:L61)</f>
        <v>0.03</v>
      </c>
      <c r="M62" s="7">
        <f>SUM(M59:M61)</f>
        <v>36.770000000000003</v>
      </c>
      <c r="N62" s="46">
        <f t="shared" si="96"/>
        <v>0.05</v>
      </c>
      <c r="O62" s="7">
        <f t="shared" si="96"/>
        <v>47.14</v>
      </c>
      <c r="P62" s="46">
        <f t="shared" si="96"/>
        <v>0.05</v>
      </c>
      <c r="Q62" s="7">
        <f t="shared" si="96"/>
        <v>62.58</v>
      </c>
    </row>
    <row r="63" spans="1:17" x14ac:dyDescent="0.25">
      <c r="A63" s="33" t="s">
        <v>132</v>
      </c>
      <c r="B63" s="6"/>
      <c r="C63" s="5">
        <f>SUM(C56:C57,C62)</f>
        <v>77.56</v>
      </c>
      <c r="D63" s="6"/>
      <c r="E63" s="5">
        <f>SUM(E56:E57,E62)</f>
        <v>53.78</v>
      </c>
      <c r="F63" s="6"/>
      <c r="G63" s="5">
        <f t="shared" ref="G63" si="97">SUM(G56:G57,G62)</f>
        <v>73.22</v>
      </c>
      <c r="H63" s="6"/>
      <c r="I63" s="5">
        <f t="shared" ref="I63" si="98">SUM(I56:I57,I62)</f>
        <v>128.84</v>
      </c>
      <c r="J63" s="6"/>
      <c r="K63" s="5">
        <f>SUM(K56:K57,K62)</f>
        <v>73.22</v>
      </c>
      <c r="L63" s="6"/>
      <c r="M63" s="5">
        <f>SUM(M56:M57,M62)</f>
        <v>71.39</v>
      </c>
      <c r="N63" s="6"/>
      <c r="O63" s="5">
        <f>SUM(O56:O57,O62)</f>
        <v>73.22</v>
      </c>
      <c r="P63" s="6"/>
      <c r="Q63" s="5">
        <f>SUM(Q56:Q57,Q62)</f>
        <v>97.199999999999989</v>
      </c>
    </row>
    <row r="64" spans="1:17" x14ac:dyDescent="0.25">
      <c r="A64" s="33"/>
      <c r="B64" s="4"/>
      <c r="C64" s="3" t="s">
        <v>74</v>
      </c>
      <c r="D64" s="4"/>
      <c r="E64" s="3" t="s">
        <v>74</v>
      </c>
      <c r="F64" s="4"/>
      <c r="G64" s="3" t="s">
        <v>74</v>
      </c>
      <c r="H64" s="4"/>
      <c r="I64" s="3" t="s">
        <v>74</v>
      </c>
      <c r="J64" s="4"/>
      <c r="K64" s="3" t="s">
        <v>74</v>
      </c>
      <c r="L64" s="4"/>
      <c r="M64" s="3" t="s">
        <v>74</v>
      </c>
      <c r="N64" s="4"/>
      <c r="O64" s="3" t="s">
        <v>74</v>
      </c>
      <c r="P64" s="4"/>
      <c r="Q64" s="3" t="s">
        <v>74</v>
      </c>
    </row>
    <row r="65" spans="1:17" x14ac:dyDescent="0.25">
      <c r="A65" s="31" t="s">
        <v>133</v>
      </c>
      <c r="B65" s="31"/>
      <c r="C65" s="147">
        <f>B53+C63</f>
        <v>1331.34</v>
      </c>
      <c r="D65" s="31"/>
      <c r="E65" s="147">
        <f t="shared" ref="E65" si="99">D53+E63</f>
        <v>923.2700000000001</v>
      </c>
      <c r="F65" s="31"/>
      <c r="G65" s="147">
        <f t="shared" ref="G65" si="100">F53+G63</f>
        <v>942.71000000000015</v>
      </c>
      <c r="H65" s="31"/>
      <c r="I65" s="147">
        <f t="shared" ref="I65" si="101">H53+I63</f>
        <v>1658.7199999999998</v>
      </c>
      <c r="J65" s="31"/>
      <c r="K65" s="147">
        <f t="shared" ref="K65" si="102">J53+K63</f>
        <v>942.71000000000015</v>
      </c>
      <c r="L65" s="31"/>
      <c r="M65" s="147">
        <f t="shared" ref="M65" si="103">L53+M63</f>
        <v>1225.7</v>
      </c>
      <c r="N65" s="31"/>
      <c r="O65" s="147">
        <f t="shared" ref="O65" si="104">N53+O63</f>
        <v>942.71000000000015</v>
      </c>
      <c r="P65" s="31"/>
      <c r="Q65" s="147">
        <f t="shared" ref="Q65" si="105">P53+Q63</f>
        <v>1251.51</v>
      </c>
    </row>
    <row r="66" spans="1:17" x14ac:dyDescent="0.25">
      <c r="A66" s="47"/>
      <c r="B66" s="48"/>
      <c r="D66" s="48"/>
      <c r="F66" s="48"/>
      <c r="H66" s="48"/>
      <c r="J66" s="187"/>
      <c r="L66" s="48"/>
      <c r="N66" s="48"/>
      <c r="P66" s="187"/>
    </row>
    <row r="67" spans="1:17" x14ac:dyDescent="0.25">
      <c r="A67" s="28" t="s">
        <v>134</v>
      </c>
      <c r="B67" s="2" t="s">
        <v>135</v>
      </c>
      <c r="C67" s="49" t="s">
        <v>136</v>
      </c>
      <c r="D67" s="2" t="s">
        <v>135</v>
      </c>
      <c r="E67" s="49" t="s">
        <v>136</v>
      </c>
      <c r="F67" s="2" t="s">
        <v>135</v>
      </c>
      <c r="G67" s="49" t="s">
        <v>136</v>
      </c>
      <c r="H67" s="2" t="s">
        <v>135</v>
      </c>
      <c r="I67" s="49" t="s">
        <v>136</v>
      </c>
      <c r="J67" s="2" t="s">
        <v>135</v>
      </c>
      <c r="K67" s="49" t="s">
        <v>136</v>
      </c>
      <c r="L67" s="2" t="s">
        <v>135</v>
      </c>
      <c r="M67" s="49" t="s">
        <v>136</v>
      </c>
      <c r="N67" s="2" t="s">
        <v>135</v>
      </c>
      <c r="O67" s="49" t="s">
        <v>136</v>
      </c>
      <c r="P67" s="2" t="s">
        <v>135</v>
      </c>
      <c r="Q67" s="49" t="s">
        <v>136</v>
      </c>
    </row>
    <row r="68" spans="1:17" x14ac:dyDescent="0.25">
      <c r="A68" s="47"/>
      <c r="B68" s="48"/>
      <c r="D68" s="50"/>
      <c r="E68" s="1"/>
      <c r="F68" s="50"/>
      <c r="G68" s="1"/>
      <c r="H68" s="50"/>
      <c r="I68" s="1"/>
      <c r="J68" s="50"/>
      <c r="K68" s="1"/>
      <c r="L68" s="50"/>
      <c r="M68" s="1"/>
      <c r="N68" s="50"/>
      <c r="O68" s="1"/>
      <c r="P68" s="50"/>
      <c r="Q68" s="1"/>
    </row>
    <row r="69" spans="1:17" x14ac:dyDescent="0.25">
      <c r="B69" s="2"/>
    </row>
  </sheetData>
  <sheetProtection formatCells="0" formatColumns="0" formatRows="0"/>
  <mergeCells count="209">
    <mergeCell ref="B50:C50"/>
    <mergeCell ref="H46:I46"/>
    <mergeCell ref="H47:I47"/>
    <mergeCell ref="H48:I48"/>
    <mergeCell ref="B9:C9"/>
    <mergeCell ref="B5:C5"/>
    <mergeCell ref="B1:C1"/>
    <mergeCell ref="J8:K8"/>
    <mergeCell ref="P8:Q8"/>
    <mergeCell ref="N8:O8"/>
    <mergeCell ref="F8:G8"/>
    <mergeCell ref="J9:K9"/>
    <mergeCell ref="P9:Q9"/>
    <mergeCell ref="N9:O9"/>
    <mergeCell ref="F9:G9"/>
    <mergeCell ref="H5:I5"/>
    <mergeCell ref="H6:I6"/>
    <mergeCell ref="B8:C8"/>
    <mergeCell ref="D1:E1"/>
    <mergeCell ref="D2:E2"/>
    <mergeCell ref="D3:E3"/>
    <mergeCell ref="H1:I1"/>
    <mergeCell ref="B7:C7"/>
    <mergeCell ref="L7:M7"/>
    <mergeCell ref="L9:M9"/>
    <mergeCell ref="D7:E7"/>
    <mergeCell ref="D8:E8"/>
    <mergeCell ref="D9:E9"/>
    <mergeCell ref="B6:C6"/>
    <mergeCell ref="P6:Q6"/>
    <mergeCell ref="N6:O6"/>
    <mergeCell ref="F6:G6"/>
    <mergeCell ref="J7:K7"/>
    <mergeCell ref="P7:Q7"/>
    <mergeCell ref="N7:O7"/>
    <mergeCell ref="F7:G7"/>
    <mergeCell ref="B54:C54"/>
    <mergeCell ref="L54:M54"/>
    <mergeCell ref="B53:C53"/>
    <mergeCell ref="L53:M53"/>
    <mergeCell ref="B52:C52"/>
    <mergeCell ref="L52:M52"/>
    <mergeCell ref="D54:E54"/>
    <mergeCell ref="H54:I54"/>
    <mergeCell ref="H52:I52"/>
    <mergeCell ref="H53:I53"/>
    <mergeCell ref="D52:E52"/>
    <mergeCell ref="D53:E53"/>
    <mergeCell ref="J53:K53"/>
    <mergeCell ref="B51:C51"/>
    <mergeCell ref="L51:M51"/>
    <mergeCell ref="D50:E50"/>
    <mergeCell ref="D51:E51"/>
    <mergeCell ref="A41:A42"/>
    <mergeCell ref="B41:C41"/>
    <mergeCell ref="B40:C40"/>
    <mergeCell ref="L40:M40"/>
    <mergeCell ref="J45:K45"/>
    <mergeCell ref="J48:K48"/>
    <mergeCell ref="J50:K50"/>
    <mergeCell ref="B45:C45"/>
    <mergeCell ref="L45:M45"/>
    <mergeCell ref="D41:E41"/>
    <mergeCell ref="B47:C47"/>
    <mergeCell ref="D48:E48"/>
    <mergeCell ref="D49:E49"/>
    <mergeCell ref="D45:E45"/>
    <mergeCell ref="D46:E46"/>
    <mergeCell ref="D47:E47"/>
    <mergeCell ref="H50:I50"/>
    <mergeCell ref="H49:I49"/>
    <mergeCell ref="B49:C49"/>
    <mergeCell ref="L49:M49"/>
    <mergeCell ref="B48:C48"/>
    <mergeCell ref="L48:M48"/>
    <mergeCell ref="L47:M47"/>
    <mergeCell ref="B46:C46"/>
    <mergeCell ref="B14:C14"/>
    <mergeCell ref="L14:M14"/>
    <mergeCell ref="D40:E40"/>
    <mergeCell ref="H40:I40"/>
    <mergeCell ref="H41:I41"/>
    <mergeCell ref="J40:K40"/>
    <mergeCell ref="B13:C13"/>
    <mergeCell ref="B12:C12"/>
    <mergeCell ref="L41:M41"/>
    <mergeCell ref="L13:M13"/>
    <mergeCell ref="D11:E11"/>
    <mergeCell ref="D12:E12"/>
    <mergeCell ref="D13:E13"/>
    <mergeCell ref="D14:E14"/>
    <mergeCell ref="H13:I13"/>
    <mergeCell ref="H14:I14"/>
    <mergeCell ref="H11:I11"/>
    <mergeCell ref="H12:I12"/>
    <mergeCell ref="B10:C10"/>
    <mergeCell ref="L10:M10"/>
    <mergeCell ref="H10:I10"/>
    <mergeCell ref="J10:K10"/>
    <mergeCell ref="P10:Q10"/>
    <mergeCell ref="N10:O10"/>
    <mergeCell ref="F10:G10"/>
    <mergeCell ref="J11:K11"/>
    <mergeCell ref="P11:Q11"/>
    <mergeCell ref="N11:O11"/>
    <mergeCell ref="F11:G11"/>
    <mergeCell ref="D10:E10"/>
    <mergeCell ref="B11:C11"/>
    <mergeCell ref="L11:M11"/>
    <mergeCell ref="P12:Q12"/>
    <mergeCell ref="N12:O12"/>
    <mergeCell ref="L6:M6"/>
    <mergeCell ref="D6:E6"/>
    <mergeCell ref="D4:E4"/>
    <mergeCell ref="D5:E5"/>
    <mergeCell ref="L8:M8"/>
    <mergeCell ref="H2:I2"/>
    <mergeCell ref="H3:I3"/>
    <mergeCell ref="H4:I4"/>
    <mergeCell ref="P4:Q4"/>
    <mergeCell ref="N4:O4"/>
    <mergeCell ref="P5:Q5"/>
    <mergeCell ref="N5:O5"/>
    <mergeCell ref="J6:K6"/>
    <mergeCell ref="F12:G12"/>
    <mergeCell ref="H9:I9"/>
    <mergeCell ref="H7:I7"/>
    <mergeCell ref="H8:I8"/>
    <mergeCell ref="L5:M5"/>
    <mergeCell ref="J5:K5"/>
    <mergeCell ref="F5:G5"/>
    <mergeCell ref="L12:M12"/>
    <mergeCell ref="J12:K12"/>
    <mergeCell ref="B4:C4"/>
    <mergeCell ref="L4:M4"/>
    <mergeCell ref="B3:C3"/>
    <mergeCell ref="L3:M3"/>
    <mergeCell ref="B2:C2"/>
    <mergeCell ref="L2:M2"/>
    <mergeCell ref="J1:K1"/>
    <mergeCell ref="J4:K4"/>
    <mergeCell ref="F4:G4"/>
    <mergeCell ref="P1:Q1"/>
    <mergeCell ref="N1:O1"/>
    <mergeCell ref="F1:G1"/>
    <mergeCell ref="J2:K2"/>
    <mergeCell ref="P2:Q2"/>
    <mergeCell ref="N2:O2"/>
    <mergeCell ref="F2:G2"/>
    <mergeCell ref="J3:K3"/>
    <mergeCell ref="P3:Q3"/>
    <mergeCell ref="N3:O3"/>
    <mergeCell ref="F3:G3"/>
    <mergeCell ref="L1:M1"/>
    <mergeCell ref="P13:Q13"/>
    <mergeCell ref="N13:O13"/>
    <mergeCell ref="F13:G13"/>
    <mergeCell ref="J14:K14"/>
    <mergeCell ref="P14:Q14"/>
    <mergeCell ref="N14:O14"/>
    <mergeCell ref="F14:G14"/>
    <mergeCell ref="F40:G40"/>
    <mergeCell ref="J41:K41"/>
    <mergeCell ref="P41:Q41"/>
    <mergeCell ref="N41:O41"/>
    <mergeCell ref="F41:G41"/>
    <mergeCell ref="P40:Q40"/>
    <mergeCell ref="N40:O40"/>
    <mergeCell ref="J13:K13"/>
    <mergeCell ref="P45:Q45"/>
    <mergeCell ref="N45:O45"/>
    <mergeCell ref="F45:G45"/>
    <mergeCell ref="J46:K46"/>
    <mergeCell ref="P46:Q46"/>
    <mergeCell ref="N46:O46"/>
    <mergeCell ref="F46:G46"/>
    <mergeCell ref="J47:K47"/>
    <mergeCell ref="P47:Q47"/>
    <mergeCell ref="N47:O47"/>
    <mergeCell ref="F47:G47"/>
    <mergeCell ref="H45:I45"/>
    <mergeCell ref="L46:M46"/>
    <mergeCell ref="P48:Q48"/>
    <mergeCell ref="N48:O48"/>
    <mergeCell ref="F48:G48"/>
    <mergeCell ref="J49:K49"/>
    <mergeCell ref="P49:Q49"/>
    <mergeCell ref="N49:O49"/>
    <mergeCell ref="F49:G49"/>
    <mergeCell ref="P50:Q50"/>
    <mergeCell ref="N50:O50"/>
    <mergeCell ref="F50:G50"/>
    <mergeCell ref="L50:M50"/>
    <mergeCell ref="P53:Q53"/>
    <mergeCell ref="N53:O53"/>
    <mergeCell ref="F53:G53"/>
    <mergeCell ref="J54:K54"/>
    <mergeCell ref="P54:Q54"/>
    <mergeCell ref="N54:O54"/>
    <mergeCell ref="F54:G54"/>
    <mergeCell ref="J51:K51"/>
    <mergeCell ref="P51:Q51"/>
    <mergeCell ref="N51:O51"/>
    <mergeCell ref="F51:G51"/>
    <mergeCell ref="J52:K52"/>
    <mergeCell ref="P52:Q52"/>
    <mergeCell ref="N52:O52"/>
    <mergeCell ref="F52:G52"/>
    <mergeCell ref="H51:I51"/>
  </mergeCells>
  <conditionalFormatting sqref="B2 A43:A44 A6:B6 A40:B40 A14:B14 A48:C48 C43:C44 B42:C42 A41:C41 A5:C5 A55:C66 A70:C1048576 B45:C47 B67:C69 B3:C4 D3:E5 D55:E1048576 A7:E13 B1:E1 A38:E39 A37 C37 E37 K37 A49 J38:K39 J1:K1 J15:K36 J7:K13 J3:K5 A15:E25 A26:A29 A31 B26:E31 A32:E36 J55:K1048576 A50:C53 D41:Q53">
    <cfRule type="cellIs" dxfId="249" priority="156" operator="equal">
      <formula>0</formula>
    </cfRule>
  </conditionalFormatting>
  <conditionalFormatting sqref="A45:A47">
    <cfRule type="cellIs" dxfId="248" priority="153" operator="equal">
      <formula>0</formula>
    </cfRule>
  </conditionalFormatting>
  <conditionalFormatting sqref="D2">
    <cfRule type="cellIs" dxfId="247" priority="148" operator="equal">
      <formula>0</formula>
    </cfRule>
  </conditionalFormatting>
  <conditionalFormatting sqref="A54:B54">
    <cfRule type="cellIs" dxfId="246" priority="143" operator="equal">
      <formula>0</formula>
    </cfRule>
  </conditionalFormatting>
  <conditionalFormatting sqref="A68">
    <cfRule type="cellIs" dxfId="245" priority="118" operator="equal">
      <formula>0</formula>
    </cfRule>
  </conditionalFormatting>
  <conditionalFormatting sqref="A69">
    <cfRule type="cellIs" dxfId="244" priority="115" operator="equal">
      <formula>0</formula>
    </cfRule>
  </conditionalFormatting>
  <conditionalFormatting sqref="D14">
    <cfRule type="cellIs" dxfId="243" priority="73" operator="equal">
      <formula>0</formula>
    </cfRule>
  </conditionalFormatting>
  <conditionalFormatting sqref="D6">
    <cfRule type="cellIs" dxfId="242" priority="72" operator="equal">
      <formula>0</formula>
    </cfRule>
  </conditionalFormatting>
  <conditionalFormatting sqref="D54">
    <cfRule type="cellIs" dxfId="241" priority="67" operator="equal">
      <formula>0</formula>
    </cfRule>
  </conditionalFormatting>
  <conditionalFormatting sqref="D40">
    <cfRule type="cellIs" dxfId="240" priority="68" operator="equal">
      <formula>0</formula>
    </cfRule>
  </conditionalFormatting>
  <conditionalFormatting sqref="A67">
    <cfRule type="cellIs" dxfId="239" priority="63" operator="equal">
      <formula>0</formula>
    </cfRule>
  </conditionalFormatting>
  <conditionalFormatting sqref="A1">
    <cfRule type="cellIs" dxfId="238" priority="61" operator="equal">
      <formula>0</formula>
    </cfRule>
  </conditionalFormatting>
  <conditionalFormatting sqref="A2:A4">
    <cfRule type="cellIs" dxfId="237" priority="60" operator="equal">
      <formula>0</formula>
    </cfRule>
  </conditionalFormatting>
  <conditionalFormatting sqref="J2">
    <cfRule type="cellIs" dxfId="236" priority="47" operator="equal">
      <formula>0</formula>
    </cfRule>
  </conditionalFormatting>
  <conditionalFormatting sqref="J14">
    <cfRule type="cellIs" dxfId="235" priority="44" operator="equal">
      <formula>0</formula>
    </cfRule>
  </conditionalFormatting>
  <conditionalFormatting sqref="J6">
    <cfRule type="cellIs" dxfId="234" priority="43" operator="equal">
      <formula>0</formula>
    </cfRule>
  </conditionalFormatting>
  <conditionalFormatting sqref="J54">
    <cfRule type="cellIs" dxfId="233" priority="38" operator="equal">
      <formula>0</formula>
    </cfRule>
  </conditionalFormatting>
  <conditionalFormatting sqref="K44">
    <cfRule type="cellIs" dxfId="232" priority="40" operator="equal">
      <formula>0</formula>
    </cfRule>
  </conditionalFormatting>
  <conditionalFormatting sqref="J40">
    <cfRule type="cellIs" dxfId="231" priority="39" operator="equal">
      <formula>0</formula>
    </cfRule>
  </conditionalFormatting>
  <conditionalFormatting sqref="B43">
    <cfRule type="cellIs" dxfId="230" priority="37" operator="equal">
      <formula>0</formula>
    </cfRule>
  </conditionalFormatting>
  <conditionalFormatting sqref="K43">
    <cfRule type="cellIs" dxfId="229" priority="33" operator="equal">
      <formula>0</formula>
    </cfRule>
  </conditionalFormatting>
  <conditionalFormatting sqref="D43 J43">
    <cfRule type="cellIs" dxfId="228" priority="32" operator="equal">
      <formula>0</formula>
    </cfRule>
  </conditionalFormatting>
  <conditionalFormatting sqref="F14 H14">
    <cfRule type="cellIs" dxfId="227" priority="19" operator="equal">
      <formula>0</formula>
    </cfRule>
  </conditionalFormatting>
  <conditionalFormatting sqref="B37">
    <cfRule type="cellIs" dxfId="226" priority="26" operator="equal">
      <formula>0</formula>
    </cfRule>
  </conditionalFormatting>
  <conditionalFormatting sqref="J37 D37">
    <cfRule type="cellIs" dxfId="225" priority="25" operator="equal">
      <formula>0</formula>
    </cfRule>
  </conditionalFormatting>
  <conditionalFormatting sqref="B49:C49">
    <cfRule type="cellIs" dxfId="224" priority="24" operator="equal">
      <formula>0</formula>
    </cfRule>
  </conditionalFormatting>
  <conditionalFormatting sqref="A30">
    <cfRule type="cellIs" dxfId="223" priority="22" operator="equal">
      <formula>0</formula>
    </cfRule>
  </conditionalFormatting>
  <conditionalFormatting sqref="F3:I5 F55:I58 F7:I13 F15:I36 F1:I1 F38:I39 G37 I37 F60:I1048576 G59 I59">
    <cfRule type="cellIs" dxfId="222" priority="21" operator="equal">
      <formula>0</formula>
    </cfRule>
  </conditionalFormatting>
  <conditionalFormatting sqref="F2 H2">
    <cfRule type="cellIs" dxfId="221" priority="20" operator="equal">
      <formula>0</formula>
    </cfRule>
  </conditionalFormatting>
  <conditionalFormatting sqref="F6 H6">
    <cfRule type="cellIs" dxfId="220" priority="18" operator="equal">
      <formula>0</formula>
    </cfRule>
  </conditionalFormatting>
  <conditionalFormatting sqref="F54 H54">
    <cfRule type="cellIs" dxfId="219" priority="16" operator="equal">
      <formula>0</formula>
    </cfRule>
  </conditionalFormatting>
  <conditionalFormatting sqref="F40 H40">
    <cfRule type="cellIs" dxfId="218" priority="17" operator="equal">
      <formula>0</formula>
    </cfRule>
  </conditionalFormatting>
  <conditionalFormatting sqref="F43 H43">
    <cfRule type="cellIs" dxfId="217" priority="15" operator="equal">
      <formula>0</formula>
    </cfRule>
  </conditionalFormatting>
  <conditionalFormatting sqref="F37 H37">
    <cfRule type="cellIs" dxfId="216" priority="14" operator="equal">
      <formula>0</formula>
    </cfRule>
  </conditionalFormatting>
  <conditionalFormatting sqref="L3:Q5 L55:Q58 L7:Q13 L15:Q36 L1:Q1 L38:Q39 M37 O37 Q37 L60:Q1048576 M59 O59 Q59">
    <cfRule type="cellIs" dxfId="215" priority="13" operator="equal">
      <formula>0</formula>
    </cfRule>
  </conditionalFormatting>
  <conditionalFormatting sqref="L2 N2 P2">
    <cfRule type="cellIs" dxfId="214" priority="12" operator="equal">
      <formula>0</formula>
    </cfRule>
  </conditionalFormatting>
  <conditionalFormatting sqref="L14 N14 P14">
    <cfRule type="cellIs" dxfId="213" priority="11" operator="equal">
      <formula>0</formula>
    </cfRule>
  </conditionalFormatting>
  <conditionalFormatting sqref="L6 N6 P6">
    <cfRule type="cellIs" dxfId="212" priority="10" operator="equal">
      <formula>0</formula>
    </cfRule>
  </conditionalFormatting>
  <conditionalFormatting sqref="L54 N54 P54">
    <cfRule type="cellIs" dxfId="211" priority="8" operator="equal">
      <formula>0</formula>
    </cfRule>
  </conditionalFormatting>
  <conditionalFormatting sqref="L40 N40 P40">
    <cfRule type="cellIs" dxfId="210" priority="9" operator="equal">
      <formula>0</formula>
    </cfRule>
  </conditionalFormatting>
  <conditionalFormatting sqref="L43 N43 P43">
    <cfRule type="cellIs" dxfId="209" priority="7" operator="equal">
      <formula>0</formula>
    </cfRule>
  </conditionalFormatting>
  <conditionalFormatting sqref="L37 N37 P37">
    <cfRule type="cellIs" dxfId="208" priority="6" operator="equal">
      <formula>0</formula>
    </cfRule>
  </conditionalFormatting>
  <conditionalFormatting sqref="F59">
    <cfRule type="cellIs" dxfId="207" priority="5" operator="equal">
      <formula>0</formula>
    </cfRule>
  </conditionalFormatting>
  <conditionalFormatting sqref="H59">
    <cfRule type="cellIs" dxfId="206" priority="4" operator="equal">
      <formula>0</formula>
    </cfRule>
  </conditionalFormatting>
  <conditionalFormatting sqref="L59">
    <cfRule type="cellIs" dxfId="205" priority="3" operator="equal">
      <formula>0</formula>
    </cfRule>
  </conditionalFormatting>
  <conditionalFormatting sqref="N59">
    <cfRule type="cellIs" dxfId="204" priority="2" operator="equal">
      <formula>0</formula>
    </cfRule>
  </conditionalFormatting>
  <conditionalFormatting sqref="P59">
    <cfRule type="cellIs" dxfId="203" priority="1" operator="equal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9" scale="60" orientation="portrait" r:id="rId1"/>
  <colBreaks count="3" manualBreakCount="3">
    <brk id="5" max="75" man="1"/>
    <brk id="9" max="75" man="1"/>
    <brk id="13" max="75" man="1"/>
  </col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ilha4"/>
  <dimension ref="A1:J68"/>
  <sheetViews>
    <sheetView view="pageBreakPreview" zoomScaleNormal="70" zoomScaleSheetLayoutView="100" workbookViewId="0">
      <pane ySplit="5" topLeftCell="A38" activePane="bottomLeft" state="frozen"/>
      <selection pane="bottomLeft" activeCell="H59" sqref="H59"/>
    </sheetView>
  </sheetViews>
  <sheetFormatPr defaultRowHeight="15" x14ac:dyDescent="0.25"/>
  <cols>
    <col min="1" max="1" width="65.28515625" style="28" bestFit="1" customWidth="1"/>
    <col min="2" max="2" width="23.28515625" style="49" bestFit="1" customWidth="1"/>
    <col min="3" max="3" width="9.42578125" style="49" bestFit="1" customWidth="1"/>
    <col min="4" max="4" width="23.28515625" style="49" bestFit="1" customWidth="1"/>
    <col min="5" max="5" width="9.42578125" style="49" bestFit="1" customWidth="1"/>
    <col min="6" max="6" width="26.140625" style="49" bestFit="1" customWidth="1"/>
    <col min="7" max="7" width="9.42578125" style="49" bestFit="1" customWidth="1"/>
    <col min="8" max="8" width="26.140625" style="49" bestFit="1" customWidth="1"/>
    <col min="9" max="9" width="9.42578125" style="49" bestFit="1" customWidth="1"/>
    <col min="10" max="10" width="4.28515625" style="28" bestFit="1" customWidth="1"/>
    <col min="11" max="11" width="5" style="28" customWidth="1"/>
    <col min="12" max="16384" width="9.140625" style="28"/>
  </cols>
  <sheetData>
    <row r="1" spans="1:9" s="27" customFormat="1" x14ac:dyDescent="0.25">
      <c r="A1" s="26" t="s">
        <v>61</v>
      </c>
      <c r="B1" s="258">
        <v>1596.27</v>
      </c>
      <c r="C1" s="258"/>
      <c r="D1" s="259">
        <f>$B$1</f>
        <v>1596.27</v>
      </c>
      <c r="E1" s="259"/>
      <c r="F1" s="259">
        <f t="shared" ref="F1" si="0">$B$1</f>
        <v>1596.27</v>
      </c>
      <c r="G1" s="259"/>
      <c r="H1" s="259">
        <f t="shared" ref="H1" si="1">$B$1</f>
        <v>1596.27</v>
      </c>
      <c r="I1" s="259"/>
    </row>
    <row r="2" spans="1:9" s="27" customFormat="1" ht="12.75" customHeight="1" x14ac:dyDescent="0.25">
      <c r="A2" s="92" t="s">
        <v>62</v>
      </c>
      <c r="B2" s="246" t="s">
        <v>63</v>
      </c>
      <c r="C2" s="246"/>
      <c r="D2" s="257" t="s">
        <v>63</v>
      </c>
      <c r="E2" s="257"/>
      <c r="F2" s="257" t="s">
        <v>63</v>
      </c>
      <c r="G2" s="257"/>
      <c r="H2" s="257" t="s">
        <v>63</v>
      </c>
      <c r="I2" s="257"/>
    </row>
    <row r="3" spans="1:9" s="27" customFormat="1" ht="12.75" customHeight="1" x14ac:dyDescent="0.25">
      <c r="A3" s="93" t="s">
        <v>2</v>
      </c>
      <c r="B3" s="260" t="s">
        <v>253</v>
      </c>
      <c r="C3" s="260"/>
      <c r="D3" s="254" t="str">
        <f>$B$3</f>
        <v>MG001172/2025</v>
      </c>
      <c r="E3" s="255"/>
      <c r="F3" s="254" t="str">
        <f t="shared" ref="F3" si="2">$B$3</f>
        <v>MG001172/2025</v>
      </c>
      <c r="G3" s="255"/>
      <c r="H3" s="254" t="str">
        <f t="shared" ref="H3" si="3">$B$3</f>
        <v>MG001172/2025</v>
      </c>
      <c r="I3" s="255"/>
    </row>
    <row r="4" spans="1:9" x14ac:dyDescent="0.25">
      <c r="A4" s="93" t="s">
        <v>3</v>
      </c>
      <c r="B4" s="246" t="s">
        <v>148</v>
      </c>
      <c r="C4" s="246"/>
      <c r="D4" s="246" t="s">
        <v>149</v>
      </c>
      <c r="E4" s="246"/>
      <c r="F4" s="246" t="s">
        <v>150</v>
      </c>
      <c r="G4" s="246"/>
      <c r="H4" s="246" t="s">
        <v>151</v>
      </c>
      <c r="I4" s="246"/>
    </row>
    <row r="5" spans="1:9" ht="15" customHeight="1" x14ac:dyDescent="0.25">
      <c r="A5" s="94" t="s">
        <v>71</v>
      </c>
      <c r="B5" s="256">
        <v>15</v>
      </c>
      <c r="C5" s="256"/>
      <c r="D5" s="256">
        <v>20</v>
      </c>
      <c r="E5" s="256"/>
      <c r="F5" s="256">
        <v>15</v>
      </c>
      <c r="G5" s="256"/>
      <c r="H5" s="256">
        <v>15</v>
      </c>
      <c r="I5" s="256"/>
    </row>
    <row r="6" spans="1:9" x14ac:dyDescent="0.25">
      <c r="A6" s="30" t="s">
        <v>72</v>
      </c>
      <c r="B6" s="240"/>
      <c r="C6" s="241"/>
      <c r="D6" s="240"/>
      <c r="E6" s="241"/>
      <c r="F6" s="240"/>
      <c r="G6" s="241"/>
      <c r="H6" s="240"/>
      <c r="I6" s="241"/>
    </row>
    <row r="7" spans="1:9" x14ac:dyDescent="0.25">
      <c r="A7" s="31" t="s">
        <v>73</v>
      </c>
      <c r="B7" s="246" t="s">
        <v>74</v>
      </c>
      <c r="C7" s="246"/>
      <c r="D7" s="246" t="s">
        <v>74</v>
      </c>
      <c r="E7" s="246"/>
      <c r="F7" s="246" t="s">
        <v>74</v>
      </c>
      <c r="G7" s="246"/>
      <c r="H7" s="246" t="s">
        <v>74</v>
      </c>
      <c r="I7" s="246"/>
    </row>
    <row r="8" spans="1:9" x14ac:dyDescent="0.25">
      <c r="A8" s="32" t="s">
        <v>75</v>
      </c>
      <c r="B8" s="253">
        <f>SUM(B9:C12)</f>
        <v>544.17999999999995</v>
      </c>
      <c r="C8" s="253"/>
      <c r="D8" s="253">
        <f t="shared" ref="D8" si="4">SUM(D9:E12)</f>
        <v>725.58</v>
      </c>
      <c r="E8" s="253"/>
      <c r="F8" s="253">
        <f t="shared" ref="F8" si="5">SUM(F9:G12)</f>
        <v>544.17999999999995</v>
      </c>
      <c r="G8" s="253"/>
      <c r="H8" s="253">
        <f t="shared" ref="H8" si="6">SUM(H9:I12)</f>
        <v>544.17999999999995</v>
      </c>
      <c r="I8" s="253"/>
    </row>
    <row r="9" spans="1:9" x14ac:dyDescent="0.25">
      <c r="A9" s="51" t="s">
        <v>76</v>
      </c>
      <c r="B9" s="252">
        <f>ROUND(B1/44*B5,2)</f>
        <v>544.17999999999995</v>
      </c>
      <c r="C9" s="252"/>
      <c r="D9" s="252">
        <f t="shared" ref="D9" si="7">ROUND(D1/44*D5,2)</f>
        <v>725.58</v>
      </c>
      <c r="E9" s="252"/>
      <c r="F9" s="252">
        <f t="shared" ref="F9" si="8">ROUND(F1/44*F5,2)</f>
        <v>544.17999999999995</v>
      </c>
      <c r="G9" s="252"/>
      <c r="H9" s="252">
        <f t="shared" ref="H9" si="9">ROUND(H1/44*H5,2)</f>
        <v>544.17999999999995</v>
      </c>
      <c r="I9" s="252"/>
    </row>
    <row r="10" spans="1:9" ht="38.25" x14ac:dyDescent="0.25">
      <c r="A10" s="51" t="s">
        <v>147</v>
      </c>
      <c r="B10" s="252"/>
      <c r="C10" s="252"/>
      <c r="D10" s="252"/>
      <c r="E10" s="252"/>
      <c r="F10" s="252"/>
      <c r="G10" s="252"/>
      <c r="H10" s="252"/>
      <c r="I10" s="252"/>
    </row>
    <row r="11" spans="1:9" x14ac:dyDescent="0.25">
      <c r="A11" s="51" t="s">
        <v>78</v>
      </c>
      <c r="B11" s="252"/>
      <c r="C11" s="252"/>
      <c r="D11" s="252"/>
      <c r="E11" s="252"/>
      <c r="F11" s="252"/>
      <c r="G11" s="252"/>
      <c r="H11" s="252"/>
      <c r="I11" s="252"/>
    </row>
    <row r="12" spans="1:9" x14ac:dyDescent="0.25">
      <c r="A12" s="51" t="s">
        <v>79</v>
      </c>
      <c r="B12" s="252"/>
      <c r="C12" s="252"/>
      <c r="D12" s="252"/>
      <c r="E12" s="252"/>
      <c r="F12" s="252"/>
      <c r="G12" s="252"/>
      <c r="H12" s="252"/>
      <c r="I12" s="252"/>
    </row>
    <row r="13" spans="1:9" x14ac:dyDescent="0.25">
      <c r="A13" s="33"/>
      <c r="B13" s="251"/>
      <c r="C13" s="251"/>
      <c r="D13" s="251"/>
      <c r="E13" s="251"/>
      <c r="F13" s="251"/>
      <c r="G13" s="251"/>
      <c r="H13" s="251"/>
      <c r="I13" s="251"/>
    </row>
    <row r="14" spans="1:9" ht="25.5" x14ac:dyDescent="0.25">
      <c r="A14" s="34" t="s">
        <v>80</v>
      </c>
      <c r="B14" s="249"/>
      <c r="C14" s="250"/>
      <c r="D14" s="249"/>
      <c r="E14" s="250"/>
      <c r="F14" s="249"/>
      <c r="G14" s="250"/>
      <c r="H14" s="249"/>
      <c r="I14" s="250"/>
    </row>
    <row r="15" spans="1:9" x14ac:dyDescent="0.25">
      <c r="A15" s="29" t="s">
        <v>81</v>
      </c>
      <c r="B15" s="35" t="s">
        <v>82</v>
      </c>
      <c r="C15" s="3" t="s">
        <v>74</v>
      </c>
      <c r="D15" s="35" t="s">
        <v>82</v>
      </c>
      <c r="E15" s="3" t="s">
        <v>74</v>
      </c>
      <c r="F15" s="35" t="s">
        <v>82</v>
      </c>
      <c r="G15" s="3" t="s">
        <v>74</v>
      </c>
      <c r="H15" s="35" t="s">
        <v>82</v>
      </c>
      <c r="I15" s="3" t="s">
        <v>74</v>
      </c>
    </row>
    <row r="16" spans="1:9" x14ac:dyDescent="0.25">
      <c r="A16" s="33" t="s">
        <v>83</v>
      </c>
      <c r="B16" s="19">
        <f>'F-I'!B16</f>
        <v>0.2</v>
      </c>
      <c r="C16" s="13">
        <f>ROUND(B$8*B16,2)</f>
        <v>108.84</v>
      </c>
      <c r="D16" s="21">
        <f t="shared" ref="D16:H23" si="10">$B16</f>
        <v>0.2</v>
      </c>
      <c r="E16" s="13">
        <f t="shared" ref="E16:E23" si="11">ROUND(D$8*D16,2)</f>
        <v>145.12</v>
      </c>
      <c r="F16" s="21">
        <f t="shared" ref="F16:F23" si="12">$B16</f>
        <v>0.2</v>
      </c>
      <c r="G16" s="13">
        <f t="shared" ref="G16:G23" si="13">ROUND(F$8*F16,2)</f>
        <v>108.84</v>
      </c>
      <c r="H16" s="21">
        <f t="shared" si="10"/>
        <v>0.2</v>
      </c>
      <c r="I16" s="13">
        <f t="shared" ref="I16:I23" si="14">ROUND(H$8*H16,2)</f>
        <v>108.84</v>
      </c>
    </row>
    <row r="17" spans="1:9" x14ac:dyDescent="0.25">
      <c r="A17" s="33" t="s">
        <v>84</v>
      </c>
      <c r="B17" s="19">
        <f>'F-I'!B17</f>
        <v>0</v>
      </c>
      <c r="C17" s="13">
        <f t="shared" ref="C17:C23" si="15">ROUND(B$8*B17,2)</f>
        <v>0</v>
      </c>
      <c r="D17" s="21">
        <f t="shared" si="10"/>
        <v>0</v>
      </c>
      <c r="E17" s="13">
        <f t="shared" si="11"/>
        <v>0</v>
      </c>
      <c r="F17" s="21">
        <f t="shared" si="12"/>
        <v>0</v>
      </c>
      <c r="G17" s="13">
        <f t="shared" si="13"/>
        <v>0</v>
      </c>
      <c r="H17" s="21">
        <f t="shared" si="10"/>
        <v>0</v>
      </c>
      <c r="I17" s="13">
        <f t="shared" si="14"/>
        <v>0</v>
      </c>
    </row>
    <row r="18" spans="1:9" x14ac:dyDescent="0.25">
      <c r="A18" s="33" t="s">
        <v>85</v>
      </c>
      <c r="B18" s="19">
        <f>'F-I'!B18</f>
        <v>0</v>
      </c>
      <c r="C18" s="13">
        <f t="shared" si="15"/>
        <v>0</v>
      </c>
      <c r="D18" s="21">
        <f t="shared" si="10"/>
        <v>0</v>
      </c>
      <c r="E18" s="13">
        <f t="shared" si="11"/>
        <v>0</v>
      </c>
      <c r="F18" s="21">
        <f t="shared" si="12"/>
        <v>0</v>
      </c>
      <c r="G18" s="13">
        <f t="shared" si="13"/>
        <v>0</v>
      </c>
      <c r="H18" s="21">
        <f t="shared" si="10"/>
        <v>0</v>
      </c>
      <c r="I18" s="13">
        <f t="shared" si="14"/>
        <v>0</v>
      </c>
    </row>
    <row r="19" spans="1:9" x14ac:dyDescent="0.25">
      <c r="A19" s="33" t="s">
        <v>86</v>
      </c>
      <c r="B19" s="19">
        <f>'F-I'!B19</f>
        <v>0</v>
      </c>
      <c r="C19" s="13">
        <f t="shared" si="15"/>
        <v>0</v>
      </c>
      <c r="D19" s="21">
        <f t="shared" si="10"/>
        <v>0</v>
      </c>
      <c r="E19" s="13">
        <f t="shared" si="11"/>
        <v>0</v>
      </c>
      <c r="F19" s="21">
        <f t="shared" si="12"/>
        <v>0</v>
      </c>
      <c r="G19" s="13">
        <f t="shared" si="13"/>
        <v>0</v>
      </c>
      <c r="H19" s="21">
        <f t="shared" si="10"/>
        <v>0</v>
      </c>
      <c r="I19" s="13">
        <f t="shared" si="14"/>
        <v>0</v>
      </c>
    </row>
    <row r="20" spans="1:9" x14ac:dyDescent="0.25">
      <c r="A20" s="33" t="s">
        <v>87</v>
      </c>
      <c r="B20" s="19">
        <f>'F-I'!B20</f>
        <v>0</v>
      </c>
      <c r="C20" s="13">
        <f t="shared" si="15"/>
        <v>0</v>
      </c>
      <c r="D20" s="21">
        <f t="shared" si="10"/>
        <v>0</v>
      </c>
      <c r="E20" s="13">
        <f t="shared" si="11"/>
        <v>0</v>
      </c>
      <c r="F20" s="21">
        <f t="shared" si="12"/>
        <v>0</v>
      </c>
      <c r="G20" s="13">
        <f t="shared" si="13"/>
        <v>0</v>
      </c>
      <c r="H20" s="21">
        <f t="shared" si="10"/>
        <v>0</v>
      </c>
      <c r="I20" s="13">
        <f t="shared" si="14"/>
        <v>0</v>
      </c>
    </row>
    <row r="21" spans="1:9" x14ac:dyDescent="0.25">
      <c r="A21" s="33" t="s">
        <v>88</v>
      </c>
      <c r="B21" s="19">
        <f>'F-I'!B21</f>
        <v>0.08</v>
      </c>
      <c r="C21" s="13">
        <f t="shared" si="15"/>
        <v>43.53</v>
      </c>
      <c r="D21" s="21">
        <f t="shared" si="10"/>
        <v>0.08</v>
      </c>
      <c r="E21" s="13">
        <f t="shared" si="11"/>
        <v>58.05</v>
      </c>
      <c r="F21" s="21">
        <f t="shared" si="12"/>
        <v>0.08</v>
      </c>
      <c r="G21" s="13">
        <f t="shared" si="13"/>
        <v>43.53</v>
      </c>
      <c r="H21" s="21">
        <f t="shared" si="10"/>
        <v>0.08</v>
      </c>
      <c r="I21" s="13">
        <f t="shared" si="14"/>
        <v>43.53</v>
      </c>
    </row>
    <row r="22" spans="1:9" x14ac:dyDescent="0.25">
      <c r="A22" s="33" t="s">
        <v>89</v>
      </c>
      <c r="B22" s="19">
        <f>'F-I'!B22</f>
        <v>0</v>
      </c>
      <c r="C22" s="13">
        <f t="shared" si="15"/>
        <v>0</v>
      </c>
      <c r="D22" s="21">
        <f t="shared" si="10"/>
        <v>0</v>
      </c>
      <c r="E22" s="13">
        <f t="shared" si="11"/>
        <v>0</v>
      </c>
      <c r="F22" s="21">
        <f t="shared" si="12"/>
        <v>0</v>
      </c>
      <c r="G22" s="13">
        <f t="shared" si="13"/>
        <v>0</v>
      </c>
      <c r="H22" s="21">
        <f t="shared" si="10"/>
        <v>0</v>
      </c>
      <c r="I22" s="13">
        <f t="shared" si="14"/>
        <v>0</v>
      </c>
    </row>
    <row r="23" spans="1:9" x14ac:dyDescent="0.25">
      <c r="A23" s="33" t="s">
        <v>90</v>
      </c>
      <c r="B23" s="19">
        <f>'F-I'!B23</f>
        <v>0</v>
      </c>
      <c r="C23" s="13">
        <f t="shared" si="15"/>
        <v>0</v>
      </c>
      <c r="D23" s="21">
        <f t="shared" si="10"/>
        <v>0</v>
      </c>
      <c r="E23" s="13">
        <f t="shared" si="11"/>
        <v>0</v>
      </c>
      <c r="F23" s="21">
        <f t="shared" si="12"/>
        <v>0</v>
      </c>
      <c r="G23" s="13">
        <f t="shared" si="13"/>
        <v>0</v>
      </c>
      <c r="H23" s="21">
        <f t="shared" si="10"/>
        <v>0</v>
      </c>
      <c r="I23" s="13">
        <f t="shared" si="14"/>
        <v>0</v>
      </c>
    </row>
    <row r="24" spans="1:9" x14ac:dyDescent="0.25">
      <c r="A24" s="29" t="s">
        <v>91</v>
      </c>
      <c r="B24" s="35" t="s">
        <v>82</v>
      </c>
      <c r="C24" s="3" t="s">
        <v>74</v>
      </c>
      <c r="D24" s="35" t="s">
        <v>82</v>
      </c>
      <c r="E24" s="3" t="s">
        <v>74</v>
      </c>
      <c r="F24" s="35" t="s">
        <v>82</v>
      </c>
      <c r="G24" s="3" t="s">
        <v>74</v>
      </c>
      <c r="H24" s="35" t="s">
        <v>82</v>
      </c>
      <c r="I24" s="3" t="s">
        <v>74</v>
      </c>
    </row>
    <row r="25" spans="1:9" x14ac:dyDescent="0.25">
      <c r="A25" s="33" t="s">
        <v>92</v>
      </c>
      <c r="B25" s="19">
        <f>'F-I'!B25</f>
        <v>0.1111</v>
      </c>
      <c r="C25" s="13">
        <f t="shared" ref="C25:C31" si="16">ROUND(B$8*B25,2)</f>
        <v>60.46</v>
      </c>
      <c r="D25" s="21">
        <f t="shared" ref="D25:H31" si="17">$B25</f>
        <v>0.1111</v>
      </c>
      <c r="E25" s="13">
        <f t="shared" ref="E25:E31" si="18">ROUND(D$8*D25,2)</f>
        <v>80.61</v>
      </c>
      <c r="F25" s="21">
        <f t="shared" ref="F25:F31" si="19">$B25</f>
        <v>0.1111</v>
      </c>
      <c r="G25" s="13">
        <f t="shared" ref="G25:G31" si="20">ROUND(F$8*F25,2)</f>
        <v>60.46</v>
      </c>
      <c r="H25" s="21">
        <f t="shared" si="17"/>
        <v>0.1111</v>
      </c>
      <c r="I25" s="13">
        <f t="shared" ref="I25:I31" si="21">ROUND(H$8*H25,2)</f>
        <v>60.46</v>
      </c>
    </row>
    <row r="26" spans="1:9" x14ac:dyDescent="0.25">
      <c r="A26" s="33" t="s">
        <v>93</v>
      </c>
      <c r="B26" s="19">
        <f>'F-I'!B26</f>
        <v>0</v>
      </c>
      <c r="C26" s="13">
        <f t="shared" si="16"/>
        <v>0</v>
      </c>
      <c r="D26" s="53">
        <f t="shared" si="17"/>
        <v>0</v>
      </c>
      <c r="E26" s="13">
        <f t="shared" si="18"/>
        <v>0</v>
      </c>
      <c r="F26" s="53">
        <f t="shared" si="19"/>
        <v>0</v>
      </c>
      <c r="G26" s="13">
        <f t="shared" si="20"/>
        <v>0</v>
      </c>
      <c r="H26" s="53">
        <f t="shared" si="17"/>
        <v>0</v>
      </c>
      <c r="I26" s="13">
        <f t="shared" si="21"/>
        <v>0</v>
      </c>
    </row>
    <row r="27" spans="1:9" x14ac:dyDescent="0.25">
      <c r="A27" s="33" t="s">
        <v>94</v>
      </c>
      <c r="B27" s="19">
        <f>'F-I'!B27</f>
        <v>0</v>
      </c>
      <c r="C27" s="13">
        <f t="shared" si="16"/>
        <v>0</v>
      </c>
      <c r="D27" s="53">
        <f t="shared" si="17"/>
        <v>0</v>
      </c>
      <c r="E27" s="13">
        <f t="shared" si="18"/>
        <v>0</v>
      </c>
      <c r="F27" s="53">
        <f t="shared" si="19"/>
        <v>0</v>
      </c>
      <c r="G27" s="13">
        <f t="shared" si="20"/>
        <v>0</v>
      </c>
      <c r="H27" s="53">
        <f t="shared" si="17"/>
        <v>0</v>
      </c>
      <c r="I27" s="13">
        <f t="shared" si="21"/>
        <v>0</v>
      </c>
    </row>
    <row r="28" spans="1:9" x14ac:dyDescent="0.25">
      <c r="A28" s="33" t="s">
        <v>95</v>
      </c>
      <c r="B28" s="19">
        <f>'F-I'!B28</f>
        <v>0</v>
      </c>
      <c r="C28" s="13">
        <f t="shared" si="16"/>
        <v>0</v>
      </c>
      <c r="D28" s="53">
        <f t="shared" si="17"/>
        <v>0</v>
      </c>
      <c r="E28" s="13">
        <f t="shared" si="18"/>
        <v>0</v>
      </c>
      <c r="F28" s="53">
        <f t="shared" si="19"/>
        <v>0</v>
      </c>
      <c r="G28" s="13">
        <f t="shared" si="20"/>
        <v>0</v>
      </c>
      <c r="H28" s="53">
        <f t="shared" si="17"/>
        <v>0</v>
      </c>
      <c r="I28" s="13">
        <f t="shared" si="21"/>
        <v>0</v>
      </c>
    </row>
    <row r="29" spans="1:9" x14ac:dyDescent="0.25">
      <c r="A29" s="33" t="s">
        <v>96</v>
      </c>
      <c r="B29" s="19">
        <f>'F-I'!B29</f>
        <v>0</v>
      </c>
      <c r="C29" s="13">
        <f t="shared" si="16"/>
        <v>0</v>
      </c>
      <c r="D29" s="53">
        <f t="shared" si="17"/>
        <v>0</v>
      </c>
      <c r="E29" s="13">
        <f t="shared" si="18"/>
        <v>0</v>
      </c>
      <c r="F29" s="53">
        <f t="shared" si="19"/>
        <v>0</v>
      </c>
      <c r="G29" s="13">
        <f t="shared" si="20"/>
        <v>0</v>
      </c>
      <c r="H29" s="53">
        <f t="shared" si="17"/>
        <v>0</v>
      </c>
      <c r="I29" s="13">
        <f t="shared" si="21"/>
        <v>0</v>
      </c>
    </row>
    <row r="30" spans="1:9" x14ac:dyDescent="0.25">
      <c r="A30" s="33" t="s">
        <v>97</v>
      </c>
      <c r="B30" s="19">
        <f>'F-I'!B30</f>
        <v>5.4000000000000003E-3</v>
      </c>
      <c r="C30" s="13">
        <f t="shared" si="16"/>
        <v>2.94</v>
      </c>
      <c r="D30" s="53">
        <f t="shared" si="17"/>
        <v>5.4000000000000003E-3</v>
      </c>
      <c r="E30" s="13">
        <f t="shared" si="18"/>
        <v>3.92</v>
      </c>
      <c r="F30" s="53">
        <f t="shared" si="19"/>
        <v>5.4000000000000003E-3</v>
      </c>
      <c r="G30" s="13">
        <f t="shared" si="20"/>
        <v>2.94</v>
      </c>
      <c r="H30" s="53">
        <f t="shared" si="17"/>
        <v>5.4000000000000003E-3</v>
      </c>
      <c r="I30" s="13">
        <f t="shared" si="21"/>
        <v>2.94</v>
      </c>
    </row>
    <row r="31" spans="1:9" x14ac:dyDescent="0.25">
      <c r="A31" s="33" t="s">
        <v>98</v>
      </c>
      <c r="B31" s="19">
        <f>'F-I'!B31</f>
        <v>8.3299999999999999E-2</v>
      </c>
      <c r="C31" s="13">
        <f t="shared" si="16"/>
        <v>45.33</v>
      </c>
      <c r="D31" s="21">
        <f t="shared" si="17"/>
        <v>8.3299999999999999E-2</v>
      </c>
      <c r="E31" s="13">
        <f t="shared" si="18"/>
        <v>60.44</v>
      </c>
      <c r="F31" s="21">
        <f t="shared" si="19"/>
        <v>8.3299999999999999E-2</v>
      </c>
      <c r="G31" s="13">
        <f t="shared" si="20"/>
        <v>45.33</v>
      </c>
      <c r="H31" s="21">
        <f t="shared" si="17"/>
        <v>8.3299999999999999E-2</v>
      </c>
      <c r="I31" s="13">
        <f t="shared" si="21"/>
        <v>45.33</v>
      </c>
    </row>
    <row r="32" spans="1:9" x14ac:dyDescent="0.25">
      <c r="A32" s="29" t="s">
        <v>99</v>
      </c>
      <c r="B32" s="35" t="s">
        <v>82</v>
      </c>
      <c r="C32" s="3" t="s">
        <v>74</v>
      </c>
      <c r="D32" s="35" t="s">
        <v>82</v>
      </c>
      <c r="E32" s="3" t="s">
        <v>74</v>
      </c>
      <c r="F32" s="35" t="s">
        <v>82</v>
      </c>
      <c r="G32" s="3" t="s">
        <v>74</v>
      </c>
      <c r="H32" s="35" t="s">
        <v>82</v>
      </c>
      <c r="I32" s="3" t="s">
        <v>74</v>
      </c>
    </row>
    <row r="33" spans="1:9" x14ac:dyDescent="0.25">
      <c r="A33" s="33" t="s">
        <v>100</v>
      </c>
      <c r="B33" s="19">
        <f>'F-I'!B33</f>
        <v>0</v>
      </c>
      <c r="C33" s="13">
        <f t="shared" ref="C33:C35" si="22">ROUND(B$8*B33,2)</f>
        <v>0</v>
      </c>
      <c r="D33" s="21">
        <f>$B33</f>
        <v>0</v>
      </c>
      <c r="E33" s="13">
        <f>ROUND(D$8*D33,2)</f>
        <v>0</v>
      </c>
      <c r="F33" s="21">
        <f t="shared" ref="F33:F35" si="23">$B33</f>
        <v>0</v>
      </c>
      <c r="G33" s="13">
        <f>ROUND(F$8*F33,2)</f>
        <v>0</v>
      </c>
      <c r="H33" s="21">
        <f>$B33</f>
        <v>0</v>
      </c>
      <c r="I33" s="13">
        <f>ROUND(H$8*H33,2)</f>
        <v>0</v>
      </c>
    </row>
    <row r="34" spans="1:9" x14ac:dyDescent="0.25">
      <c r="A34" s="33" t="s">
        <v>101</v>
      </c>
      <c r="B34" s="19">
        <f>'F-I'!B34</f>
        <v>0</v>
      </c>
      <c r="C34" s="13">
        <f t="shared" si="22"/>
        <v>0</v>
      </c>
      <c r="D34" s="21">
        <f>$B34</f>
        <v>0</v>
      </c>
      <c r="E34" s="13">
        <f>ROUND(D$8*D34,2)</f>
        <v>0</v>
      </c>
      <c r="F34" s="21">
        <f t="shared" si="23"/>
        <v>0</v>
      </c>
      <c r="G34" s="13">
        <f>ROUND(F$8*F34,2)</f>
        <v>0</v>
      </c>
      <c r="H34" s="21">
        <f>$B34</f>
        <v>0</v>
      </c>
      <c r="I34" s="13">
        <f>ROUND(H$8*H34,2)</f>
        <v>0</v>
      </c>
    </row>
    <row r="35" spans="1:9" x14ac:dyDescent="0.25">
      <c r="A35" s="33" t="s">
        <v>102</v>
      </c>
      <c r="B35" s="19">
        <f>'F-I'!B35</f>
        <v>3.44E-2</v>
      </c>
      <c r="C35" s="13">
        <f t="shared" si="22"/>
        <v>18.72</v>
      </c>
      <c r="D35" s="21">
        <f>$B35</f>
        <v>3.44E-2</v>
      </c>
      <c r="E35" s="13">
        <f>ROUND(D$8*D35,2)</f>
        <v>24.96</v>
      </c>
      <c r="F35" s="21">
        <f t="shared" si="23"/>
        <v>3.44E-2</v>
      </c>
      <c r="G35" s="13">
        <f>ROUND(F$8*F35,2)</f>
        <v>18.72</v>
      </c>
      <c r="H35" s="21">
        <f>$B35</f>
        <v>3.44E-2</v>
      </c>
      <c r="I35" s="13">
        <f>ROUND(H$8*H35,2)</f>
        <v>18.72</v>
      </c>
    </row>
    <row r="36" spans="1:9" x14ac:dyDescent="0.25">
      <c r="A36" s="29" t="s">
        <v>103</v>
      </c>
      <c r="B36" s="35" t="s">
        <v>82</v>
      </c>
      <c r="C36" s="3" t="s">
        <v>74</v>
      </c>
      <c r="D36" s="35" t="s">
        <v>82</v>
      </c>
      <c r="E36" s="3" t="s">
        <v>74</v>
      </c>
      <c r="F36" s="35" t="s">
        <v>82</v>
      </c>
      <c r="G36" s="3" t="s">
        <v>74</v>
      </c>
      <c r="H36" s="35" t="s">
        <v>82</v>
      </c>
      <c r="I36" s="3" t="s">
        <v>74</v>
      </c>
    </row>
    <row r="37" spans="1:9" ht="25.5" x14ac:dyDescent="0.25">
      <c r="A37" s="33" t="s">
        <v>104</v>
      </c>
      <c r="B37" s="36">
        <f>ROUND(SUM(B16:B23)*SUM(B25:B31),4)</f>
        <v>5.5899999999999998E-2</v>
      </c>
      <c r="C37" s="13">
        <f>ROUND(B$8*B37,2)</f>
        <v>30.42</v>
      </c>
      <c r="D37" s="36">
        <f>ROUND(SUM(D16:D23)*SUM(D25:D31),4)</f>
        <v>5.5899999999999998E-2</v>
      </c>
      <c r="E37" s="13">
        <f>ROUND(D$8*D37,2)</f>
        <v>40.56</v>
      </c>
      <c r="F37" s="36">
        <f>ROUND(SUM(F16:F23)*SUM(F25:F31),4)</f>
        <v>5.5899999999999998E-2</v>
      </c>
      <c r="G37" s="13">
        <f>ROUND(F$8*F37,2)</f>
        <v>30.42</v>
      </c>
      <c r="H37" s="36">
        <f>ROUND(SUM(H16:H23)*SUM(H25:H31),4)</f>
        <v>5.5899999999999998E-2</v>
      </c>
      <c r="I37" s="13">
        <f>ROUND(H$8*H37,2)</f>
        <v>30.42</v>
      </c>
    </row>
    <row r="38" spans="1:9" x14ac:dyDescent="0.25">
      <c r="A38" s="29" t="s">
        <v>105</v>
      </c>
      <c r="B38" s="37">
        <f>SUM(B16:B37)</f>
        <v>0.57009999999999994</v>
      </c>
      <c r="C38" s="153">
        <f t="shared" ref="C38" si="24">SUM(C16:C37)</f>
        <v>310.24000000000007</v>
      </c>
      <c r="D38" s="37">
        <f t="shared" ref="D38:I38" si="25">SUM(D16:D37)</f>
        <v>0.57009999999999994</v>
      </c>
      <c r="E38" s="153">
        <f t="shared" si="25"/>
        <v>413.66</v>
      </c>
      <c r="F38" s="37">
        <f t="shared" si="25"/>
        <v>0.57009999999999994</v>
      </c>
      <c r="G38" s="153">
        <f t="shared" si="25"/>
        <v>310.24000000000007</v>
      </c>
      <c r="H38" s="37">
        <f t="shared" si="25"/>
        <v>0.57009999999999994</v>
      </c>
      <c r="I38" s="153">
        <f t="shared" si="25"/>
        <v>310.24000000000007</v>
      </c>
    </row>
    <row r="39" spans="1:9" x14ac:dyDescent="0.25">
      <c r="A39" s="29" t="s">
        <v>106</v>
      </c>
      <c r="B39" s="38"/>
      <c r="C39" s="153">
        <f>B8+C38</f>
        <v>854.42000000000007</v>
      </c>
      <c r="D39" s="38"/>
      <c r="E39" s="153">
        <f t="shared" ref="E39" si="26">D8+E38</f>
        <v>1139.24</v>
      </c>
      <c r="F39" s="38"/>
      <c r="G39" s="153">
        <f t="shared" ref="G39" si="27">F8+G38</f>
        <v>854.42000000000007</v>
      </c>
      <c r="H39" s="38"/>
      <c r="I39" s="153">
        <f t="shared" ref="I39" si="28">H8+I38</f>
        <v>854.42000000000007</v>
      </c>
    </row>
    <row r="40" spans="1:9" x14ac:dyDescent="0.25">
      <c r="A40" s="30" t="s">
        <v>107</v>
      </c>
      <c r="B40" s="240"/>
      <c r="C40" s="241"/>
      <c r="D40" s="240"/>
      <c r="E40" s="241"/>
      <c r="F40" s="240"/>
      <c r="G40" s="241"/>
      <c r="H40" s="240"/>
      <c r="I40" s="241"/>
    </row>
    <row r="41" spans="1:9" x14ac:dyDescent="0.25">
      <c r="A41" s="247" t="s">
        <v>108</v>
      </c>
      <c r="B41" s="246" t="s">
        <v>74</v>
      </c>
      <c r="C41" s="246"/>
      <c r="D41" s="246" t="s">
        <v>74</v>
      </c>
      <c r="E41" s="246"/>
      <c r="F41" s="246" t="s">
        <v>74</v>
      </c>
      <c r="G41" s="246"/>
      <c r="H41" s="246" t="s">
        <v>74</v>
      </c>
      <c r="I41" s="246"/>
    </row>
    <row r="42" spans="1:9" x14ac:dyDescent="0.25">
      <c r="A42" s="248"/>
      <c r="B42" s="148" t="s">
        <v>109</v>
      </c>
      <c r="C42" s="148" t="s">
        <v>19</v>
      </c>
      <c r="D42" s="148" t="s">
        <v>109</v>
      </c>
      <c r="E42" s="148" t="s">
        <v>19</v>
      </c>
      <c r="F42" s="148" t="s">
        <v>109</v>
      </c>
      <c r="G42" s="148" t="s">
        <v>19</v>
      </c>
      <c r="H42" s="148" t="s">
        <v>109</v>
      </c>
      <c r="I42" s="148" t="s">
        <v>19</v>
      </c>
    </row>
    <row r="43" spans="1:9" ht="25.5" x14ac:dyDescent="0.25">
      <c r="A43" s="39" t="s">
        <v>110</v>
      </c>
      <c r="B43" s="54">
        <v>2.2000000000000002</v>
      </c>
      <c r="C43" s="40">
        <f>IFERROR(ROUND((22*2*B43)-(0.06*B9),2),0)</f>
        <v>64.150000000000006</v>
      </c>
      <c r="D43" s="54">
        <v>2.2000000000000002</v>
      </c>
      <c r="E43" s="40">
        <f t="shared" ref="E43" si="29">IFERROR(ROUND((22*2*D43)-(0.06*D9),2),0)</f>
        <v>53.27</v>
      </c>
      <c r="F43" s="54" t="s">
        <v>111</v>
      </c>
      <c r="G43" s="40">
        <f t="shared" ref="G43" si="30">IFERROR(ROUND((22*2*F43)-(0.06*F9),2),0)</f>
        <v>0</v>
      </c>
      <c r="H43" s="54" t="s">
        <v>111</v>
      </c>
      <c r="I43" s="40">
        <f t="shared" ref="I43" si="31">IFERROR(ROUND((22*2*H43)-(0.06*H9),2),0)</f>
        <v>0</v>
      </c>
    </row>
    <row r="44" spans="1:9" ht="38.25" customHeight="1" x14ac:dyDescent="0.25">
      <c r="A44" s="41" t="s">
        <v>112</v>
      </c>
      <c r="B44" s="55" t="s">
        <v>113</v>
      </c>
      <c r="C44" s="42">
        <f>IFERROR(ROUND(B44*22*80%,2),0)</f>
        <v>0</v>
      </c>
      <c r="D44" s="55" t="s">
        <v>113</v>
      </c>
      <c r="E44" s="42">
        <f t="shared" ref="E44" si="32">IFERROR(ROUND(D44*22*80%,2),0)</f>
        <v>0</v>
      </c>
      <c r="F44" s="55" t="s">
        <v>113</v>
      </c>
      <c r="G44" s="42">
        <f t="shared" ref="G44" si="33">IFERROR(ROUND(F44*22*80%,2),0)</f>
        <v>0</v>
      </c>
      <c r="H44" s="55" t="s">
        <v>113</v>
      </c>
      <c r="I44" s="42">
        <f t="shared" ref="I44" si="34">IFERROR(ROUND(H44*22*80%,2),0)</f>
        <v>0</v>
      </c>
    </row>
    <row r="45" spans="1:9" x14ac:dyDescent="0.25">
      <c r="A45" s="41" t="s">
        <v>114</v>
      </c>
      <c r="B45" s="243" t="s">
        <v>115</v>
      </c>
      <c r="C45" s="243"/>
      <c r="D45" s="242" t="str">
        <f>$B45</f>
        <v>Não se aplica</v>
      </c>
      <c r="E45" s="242"/>
      <c r="F45" s="242" t="str">
        <f t="shared" ref="F45:F46" si="35">$B45</f>
        <v>Não se aplica</v>
      </c>
      <c r="G45" s="242"/>
      <c r="H45" s="242" t="str">
        <f t="shared" ref="H45" si="36">$B45</f>
        <v>Não se aplica</v>
      </c>
      <c r="I45" s="242"/>
    </row>
    <row r="46" spans="1:9" x14ac:dyDescent="0.25">
      <c r="A46" s="41" t="s">
        <v>116</v>
      </c>
      <c r="B46" s="243" t="s">
        <v>115</v>
      </c>
      <c r="C46" s="243"/>
      <c r="D46" s="242" t="str">
        <f t="shared" ref="D46:H51" si="37">$B46</f>
        <v>Não se aplica</v>
      </c>
      <c r="E46" s="242"/>
      <c r="F46" s="242" t="str">
        <f t="shared" si="35"/>
        <v>Não se aplica</v>
      </c>
      <c r="G46" s="242"/>
      <c r="H46" s="242" t="str">
        <f t="shared" si="37"/>
        <v>Não se aplica</v>
      </c>
      <c r="I46" s="242"/>
    </row>
    <row r="47" spans="1:9" ht="44.25" customHeight="1" x14ac:dyDescent="0.25">
      <c r="A47" s="41" t="s">
        <v>254</v>
      </c>
      <c r="B47" s="243">
        <v>50.74</v>
      </c>
      <c r="C47" s="243"/>
      <c r="D47" s="244">
        <f>$B47</f>
        <v>50.74</v>
      </c>
      <c r="E47" s="245"/>
      <c r="F47" s="278" t="s">
        <v>115</v>
      </c>
      <c r="G47" s="278"/>
      <c r="H47" s="244" t="str">
        <f>$F47</f>
        <v>Não se aplica</v>
      </c>
      <c r="I47" s="245"/>
    </row>
    <row r="48" spans="1:9" x14ac:dyDescent="0.25">
      <c r="A48" s="43" t="s">
        <v>117</v>
      </c>
      <c r="B48" s="243">
        <f>'F-I'!B48:C48</f>
        <v>0</v>
      </c>
      <c r="C48" s="243"/>
      <c r="D48" s="242">
        <f t="shared" si="37"/>
        <v>0</v>
      </c>
      <c r="E48" s="242"/>
      <c r="F48" s="242">
        <f t="shared" ref="F48:H51" si="38">$B48</f>
        <v>0</v>
      </c>
      <c r="G48" s="242"/>
      <c r="H48" s="242">
        <f t="shared" si="38"/>
        <v>0</v>
      </c>
      <c r="I48" s="242"/>
    </row>
    <row r="49" spans="1:9" x14ac:dyDescent="0.25">
      <c r="A49" s="41" t="s">
        <v>118</v>
      </c>
      <c r="B49" s="243">
        <f>Uniformes!$D$9</f>
        <v>0</v>
      </c>
      <c r="C49" s="243"/>
      <c r="D49" s="242">
        <f t="shared" si="37"/>
        <v>0</v>
      </c>
      <c r="E49" s="242"/>
      <c r="F49" s="242">
        <f t="shared" si="38"/>
        <v>0</v>
      </c>
      <c r="G49" s="242"/>
      <c r="H49" s="242">
        <f t="shared" si="38"/>
        <v>0</v>
      </c>
      <c r="I49" s="242"/>
    </row>
    <row r="50" spans="1:9" x14ac:dyDescent="0.25">
      <c r="A50" s="41" t="s">
        <v>212</v>
      </c>
      <c r="B50" s="243">
        <f>Materiais!G34</f>
        <v>0</v>
      </c>
      <c r="C50" s="243"/>
      <c r="D50" s="242">
        <f t="shared" si="37"/>
        <v>0</v>
      </c>
      <c r="E50" s="242"/>
      <c r="F50" s="242">
        <f t="shared" si="38"/>
        <v>0</v>
      </c>
      <c r="G50" s="242"/>
      <c r="H50" s="242">
        <f t="shared" si="38"/>
        <v>0</v>
      </c>
      <c r="I50" s="242"/>
    </row>
    <row r="51" spans="1:9" x14ac:dyDescent="0.25">
      <c r="A51" s="56" t="s">
        <v>119</v>
      </c>
      <c r="B51" s="243"/>
      <c r="C51" s="243"/>
      <c r="D51" s="242">
        <f t="shared" si="37"/>
        <v>0</v>
      </c>
      <c r="E51" s="242"/>
      <c r="F51" s="242">
        <f t="shared" si="38"/>
        <v>0</v>
      </c>
      <c r="G51" s="242"/>
      <c r="H51" s="242">
        <f t="shared" si="38"/>
        <v>0</v>
      </c>
      <c r="I51" s="242"/>
    </row>
    <row r="52" spans="1:9" x14ac:dyDescent="0.25">
      <c r="A52" s="29" t="s">
        <v>122</v>
      </c>
      <c r="B52" s="238">
        <f>SUM(C43:C44,B45:C51)</f>
        <v>114.89000000000001</v>
      </c>
      <c r="C52" s="238"/>
      <c r="D52" s="238">
        <f>SUM(E43:E44,D45:E51)</f>
        <v>104.01</v>
      </c>
      <c r="E52" s="238"/>
      <c r="F52" s="238">
        <f>SUM(G43:G44,F45:G51)</f>
        <v>0</v>
      </c>
      <c r="G52" s="238"/>
      <c r="H52" s="238">
        <f>SUM(I43:I44,H45:I51)</f>
        <v>0</v>
      </c>
      <c r="I52" s="238"/>
    </row>
    <row r="53" spans="1:9" x14ac:dyDescent="0.25">
      <c r="A53" s="29" t="s">
        <v>123</v>
      </c>
      <c r="B53" s="239">
        <f>C39+B52</f>
        <v>969.31000000000006</v>
      </c>
      <c r="C53" s="239"/>
      <c r="D53" s="239">
        <f>E39+D52</f>
        <v>1243.25</v>
      </c>
      <c r="E53" s="239"/>
      <c r="F53" s="239">
        <f>G39+F52</f>
        <v>854.42000000000007</v>
      </c>
      <c r="G53" s="239"/>
      <c r="H53" s="239">
        <f>I39+H52</f>
        <v>854.42000000000007</v>
      </c>
      <c r="I53" s="239"/>
    </row>
    <row r="54" spans="1:9" x14ac:dyDescent="0.25">
      <c r="A54" s="30" t="s">
        <v>124</v>
      </c>
      <c r="B54" s="240"/>
      <c r="C54" s="241"/>
      <c r="D54" s="240"/>
      <c r="E54" s="241"/>
      <c r="F54" s="240"/>
      <c r="G54" s="241"/>
      <c r="H54" s="240"/>
      <c r="I54" s="241"/>
    </row>
    <row r="55" spans="1:9" x14ac:dyDescent="0.25">
      <c r="A55" s="44" t="s">
        <v>108</v>
      </c>
      <c r="B55" s="146" t="s">
        <v>82</v>
      </c>
      <c r="C55" s="146" t="s">
        <v>74</v>
      </c>
      <c r="D55" s="146" t="s">
        <v>82</v>
      </c>
      <c r="E55" s="146" t="s">
        <v>74</v>
      </c>
      <c r="F55" s="146" t="s">
        <v>82</v>
      </c>
      <c r="G55" s="146" t="s">
        <v>74</v>
      </c>
      <c r="H55" s="146" t="s">
        <v>82</v>
      </c>
      <c r="I55" s="146" t="s">
        <v>74</v>
      </c>
    </row>
    <row r="56" spans="1:9" x14ac:dyDescent="0.25">
      <c r="A56" s="33" t="s">
        <v>125</v>
      </c>
      <c r="B56" s="20"/>
      <c r="C56" s="7">
        <f>ROUND(B$53*B56,2)</f>
        <v>0</v>
      </c>
      <c r="D56" s="22">
        <f>$B$56</f>
        <v>0</v>
      </c>
      <c r="E56" s="7">
        <f>ROUND(D$53*D56,2)</f>
        <v>0</v>
      </c>
      <c r="F56" s="22">
        <f t="shared" ref="F56" si="39">$B$56</f>
        <v>0</v>
      </c>
      <c r="G56" s="7">
        <f>ROUND(F$53*F56,2)</f>
        <v>0</v>
      </c>
      <c r="H56" s="22">
        <f>$B$56</f>
        <v>0</v>
      </c>
      <c r="I56" s="7">
        <f>ROUND(H$53*H56,2)</f>
        <v>0</v>
      </c>
    </row>
    <row r="57" spans="1:9" x14ac:dyDescent="0.25">
      <c r="A57" s="33" t="s">
        <v>126</v>
      </c>
      <c r="B57" s="20"/>
      <c r="C57" s="7">
        <f>ROUND(B$53*B57,2)</f>
        <v>0</v>
      </c>
      <c r="D57" s="22">
        <f t="shared" ref="D57:H57" si="40">$B$57</f>
        <v>0</v>
      </c>
      <c r="E57" s="7">
        <f>ROUND(D$53*D57,2)</f>
        <v>0</v>
      </c>
      <c r="F57" s="22">
        <f t="shared" si="40"/>
        <v>0</v>
      </c>
      <c r="G57" s="7">
        <f>ROUND(F$53*F57,2)</f>
        <v>0</v>
      </c>
      <c r="H57" s="22">
        <f t="shared" si="40"/>
        <v>0</v>
      </c>
      <c r="I57" s="7">
        <f>ROUND(H$53*H57,2)</f>
        <v>0</v>
      </c>
    </row>
    <row r="58" spans="1:9" x14ac:dyDescent="0.25">
      <c r="A58" s="29" t="s">
        <v>127</v>
      </c>
      <c r="B58" s="45"/>
      <c r="C58" s="45"/>
      <c r="D58" s="45"/>
      <c r="E58" s="45"/>
      <c r="F58" s="45"/>
      <c r="G58" s="45"/>
      <c r="H58" s="45"/>
      <c r="I58" s="45"/>
    </row>
    <row r="59" spans="1:9" x14ac:dyDescent="0.25">
      <c r="A59" s="33" t="s">
        <v>128</v>
      </c>
      <c r="B59" s="57">
        <v>0.05</v>
      </c>
      <c r="C59" s="7">
        <f>ROUND((B53+C56+C57)*B59/(1-B62),2)</f>
        <v>51.02</v>
      </c>
      <c r="D59" s="186">
        <v>0.03</v>
      </c>
      <c r="E59" s="7">
        <f>ROUND((D53+E56+E57)*D59/(1-D62),2)</f>
        <v>38.450000000000003</v>
      </c>
      <c r="F59" s="186">
        <v>0.05</v>
      </c>
      <c r="G59" s="7">
        <f t="shared" ref="G59" si="41">ROUND((F53+G56+G57)*F59/(1-F62),2)</f>
        <v>44.97</v>
      </c>
      <c r="H59" s="186">
        <v>0.02</v>
      </c>
      <c r="I59" s="7">
        <f>ROUND((H53+I56+I57)*H59/(1-H62),2)</f>
        <v>17.440000000000001</v>
      </c>
    </row>
    <row r="60" spans="1:9" x14ac:dyDescent="0.25">
      <c r="A60" s="33" t="s">
        <v>129</v>
      </c>
      <c r="B60" s="19">
        <f>'F-I'!B60</f>
        <v>0</v>
      </c>
      <c r="C60" s="7">
        <f>ROUND((B53+C56+C57)*B60/(1-B62),2)</f>
        <v>0</v>
      </c>
      <c r="D60" s="21">
        <f t="shared" ref="D60:H60" si="42">$B$60</f>
        <v>0</v>
      </c>
      <c r="E60" s="7">
        <f>ROUND((D53+E56+E57)*D60/(1-D62),2)</f>
        <v>0</v>
      </c>
      <c r="F60" s="21">
        <f t="shared" si="42"/>
        <v>0</v>
      </c>
      <c r="G60" s="7">
        <f t="shared" ref="G60" si="43">ROUND((F53+G56+G57)*F60/(1-F62),2)</f>
        <v>0</v>
      </c>
      <c r="H60" s="21">
        <f t="shared" si="42"/>
        <v>0</v>
      </c>
      <c r="I60" s="7">
        <f>ROUND((H53+I56+I57)*H60/(1-H62),2)</f>
        <v>0</v>
      </c>
    </row>
    <row r="61" spans="1:9" x14ac:dyDescent="0.25">
      <c r="A61" s="33" t="s">
        <v>130</v>
      </c>
      <c r="B61" s="19">
        <f>'F-I'!B61</f>
        <v>0</v>
      </c>
      <c r="C61" s="7">
        <f>ROUND((B53+C56+C57)*B61/(1-B62),2)</f>
        <v>0</v>
      </c>
      <c r="D61" s="21">
        <f t="shared" ref="D61:H61" si="44">$B$61</f>
        <v>0</v>
      </c>
      <c r="E61" s="7">
        <f>ROUND((D53+E56+E57)*D61/(1-D62),2)</f>
        <v>0</v>
      </c>
      <c r="F61" s="21">
        <f t="shared" si="44"/>
        <v>0</v>
      </c>
      <c r="G61" s="7">
        <f t="shared" ref="G61" si="45">ROUND((F53+G56+G57)*F61/(1-F62),2)</f>
        <v>0</v>
      </c>
      <c r="H61" s="21">
        <f t="shared" si="44"/>
        <v>0</v>
      </c>
      <c r="I61" s="7">
        <f>ROUND((H53+I56+I57)*H61/(1-H62),2)</f>
        <v>0</v>
      </c>
    </row>
    <row r="62" spans="1:9" x14ac:dyDescent="0.25">
      <c r="A62" s="29" t="s">
        <v>131</v>
      </c>
      <c r="B62" s="46">
        <f t="shared" ref="B62:C62" si="46">SUM(B59:B61)</f>
        <v>0.05</v>
      </c>
      <c r="C62" s="7">
        <f t="shared" si="46"/>
        <v>51.02</v>
      </c>
      <c r="D62" s="46">
        <f t="shared" ref="D62:I62" si="47">SUM(D59:D61)</f>
        <v>0.03</v>
      </c>
      <c r="E62" s="7">
        <f t="shared" si="47"/>
        <v>38.450000000000003</v>
      </c>
      <c r="F62" s="46">
        <f t="shared" si="47"/>
        <v>0.05</v>
      </c>
      <c r="G62" s="7">
        <f t="shared" si="47"/>
        <v>44.97</v>
      </c>
      <c r="H62" s="46">
        <f t="shared" si="47"/>
        <v>0.02</v>
      </c>
      <c r="I62" s="7">
        <f t="shared" si="47"/>
        <v>17.440000000000001</v>
      </c>
    </row>
    <row r="63" spans="1:9" x14ac:dyDescent="0.25">
      <c r="A63" s="33" t="s">
        <v>132</v>
      </c>
      <c r="B63" s="6"/>
      <c r="C63" s="5">
        <f>SUM(C56:C57,C62)</f>
        <v>51.02</v>
      </c>
      <c r="D63" s="6"/>
      <c r="E63" s="5">
        <f>SUM(E56:E57,E62)</f>
        <v>38.450000000000003</v>
      </c>
      <c r="F63" s="6"/>
      <c r="G63" s="5">
        <f t="shared" ref="G63" si="48">SUM(G56:G57,G62)</f>
        <v>44.97</v>
      </c>
      <c r="H63" s="6"/>
      <c r="I63" s="5">
        <f>SUM(I56:I57,I62)</f>
        <v>17.440000000000001</v>
      </c>
    </row>
    <row r="64" spans="1:9" x14ac:dyDescent="0.25">
      <c r="A64" s="33"/>
      <c r="B64" s="4"/>
      <c r="C64" s="3" t="s">
        <v>74</v>
      </c>
      <c r="D64" s="4"/>
      <c r="E64" s="3" t="s">
        <v>74</v>
      </c>
      <c r="F64" s="4"/>
      <c r="G64" s="3" t="s">
        <v>74</v>
      </c>
      <c r="H64" s="4"/>
      <c r="I64" s="3" t="s">
        <v>74</v>
      </c>
    </row>
    <row r="65" spans="1:10" x14ac:dyDescent="0.25">
      <c r="A65" s="31" t="s">
        <v>133</v>
      </c>
      <c r="B65" s="31"/>
      <c r="C65" s="147">
        <f>B53+C63</f>
        <v>1020.33</v>
      </c>
      <c r="D65" s="31"/>
      <c r="E65" s="147">
        <f>D53+E63</f>
        <v>1281.7</v>
      </c>
      <c r="F65" s="31"/>
      <c r="G65" s="147">
        <f t="shared" ref="G65" si="49">F53+G63</f>
        <v>899.3900000000001</v>
      </c>
      <c r="H65" s="31"/>
      <c r="I65" s="147">
        <f>H53+I63</f>
        <v>871.86000000000013</v>
      </c>
    </row>
    <row r="66" spans="1:10" x14ac:dyDescent="0.25">
      <c r="A66" s="47"/>
      <c r="B66" s="187"/>
      <c r="D66" s="48"/>
      <c r="F66" s="48"/>
      <c r="H66" s="48"/>
    </row>
    <row r="67" spans="1:10" x14ac:dyDescent="0.25">
      <c r="A67" s="28" t="s">
        <v>134</v>
      </c>
      <c r="B67" s="2" t="s">
        <v>135</v>
      </c>
      <c r="C67" s="49" t="s">
        <v>136</v>
      </c>
      <c r="D67" s="2" t="s">
        <v>135</v>
      </c>
      <c r="E67" s="49" t="s">
        <v>136</v>
      </c>
      <c r="F67" s="2" t="s">
        <v>135</v>
      </c>
      <c r="G67" s="49" t="s">
        <v>136</v>
      </c>
      <c r="H67" s="2" t="s">
        <v>135</v>
      </c>
      <c r="I67" s="49" t="s">
        <v>136</v>
      </c>
      <c r="J67" s="28" t="s">
        <v>137</v>
      </c>
    </row>
    <row r="68" spans="1:10" x14ac:dyDescent="0.25">
      <c r="A68" s="47"/>
      <c r="B68" s="48"/>
      <c r="D68" s="28"/>
      <c r="E68" s="1"/>
      <c r="F68" s="50"/>
      <c r="G68" s="1"/>
      <c r="H68" s="50"/>
      <c r="I68" s="1"/>
    </row>
  </sheetData>
  <sheetProtection formatCells="0" formatColumns="0" formatRows="0"/>
  <mergeCells count="105">
    <mergeCell ref="B54:C54"/>
    <mergeCell ref="D54:E54"/>
    <mergeCell ref="F54:G54"/>
    <mergeCell ref="H54:I54"/>
    <mergeCell ref="B53:C53"/>
    <mergeCell ref="D53:E53"/>
    <mergeCell ref="F53:G53"/>
    <mergeCell ref="H53:I53"/>
    <mergeCell ref="B52:C52"/>
    <mergeCell ref="D52:E52"/>
    <mergeCell ref="F52:G52"/>
    <mergeCell ref="H52:I52"/>
    <mergeCell ref="B51:C51"/>
    <mergeCell ref="D51:E51"/>
    <mergeCell ref="F51:G51"/>
    <mergeCell ref="H51:I51"/>
    <mergeCell ref="B50:C50"/>
    <mergeCell ref="D50:E50"/>
    <mergeCell ref="F50:G50"/>
    <mergeCell ref="H50:I50"/>
    <mergeCell ref="B49:C49"/>
    <mergeCell ref="D49:E49"/>
    <mergeCell ref="F49:G49"/>
    <mergeCell ref="H49:I49"/>
    <mergeCell ref="B48:C48"/>
    <mergeCell ref="D48:E48"/>
    <mergeCell ref="F48:G48"/>
    <mergeCell ref="H48:I48"/>
    <mergeCell ref="B47:C47"/>
    <mergeCell ref="D47:E47"/>
    <mergeCell ref="F47:G47"/>
    <mergeCell ref="H47:I47"/>
    <mergeCell ref="B46:C46"/>
    <mergeCell ref="D46:E46"/>
    <mergeCell ref="F46:G46"/>
    <mergeCell ref="H46:I46"/>
    <mergeCell ref="B45:C45"/>
    <mergeCell ref="D45:E45"/>
    <mergeCell ref="F45:G45"/>
    <mergeCell ref="H45:I45"/>
    <mergeCell ref="A41:A42"/>
    <mergeCell ref="B41:C41"/>
    <mergeCell ref="D41:E41"/>
    <mergeCell ref="F41:G41"/>
    <mergeCell ref="H41:I41"/>
    <mergeCell ref="B40:C40"/>
    <mergeCell ref="D40:E40"/>
    <mergeCell ref="F40:G40"/>
    <mergeCell ref="H40:I40"/>
    <mergeCell ref="B14:C14"/>
    <mergeCell ref="D14:E14"/>
    <mergeCell ref="F14:G14"/>
    <mergeCell ref="H14:I14"/>
    <mergeCell ref="B13:C13"/>
    <mergeCell ref="D13:E13"/>
    <mergeCell ref="F13:G13"/>
    <mergeCell ref="H13:I13"/>
    <mergeCell ref="B12:C12"/>
    <mergeCell ref="D12:E12"/>
    <mergeCell ref="F12:G12"/>
    <mergeCell ref="H12:I12"/>
    <mergeCell ref="B11:C11"/>
    <mergeCell ref="D11:E11"/>
    <mergeCell ref="F11:G11"/>
    <mergeCell ref="H11:I11"/>
    <mergeCell ref="B10:C10"/>
    <mergeCell ref="D10:E10"/>
    <mergeCell ref="F10:G10"/>
    <mergeCell ref="H10:I10"/>
    <mergeCell ref="B9:C9"/>
    <mergeCell ref="D9:E9"/>
    <mergeCell ref="F9:G9"/>
    <mergeCell ref="H9:I9"/>
    <mergeCell ref="B8:C8"/>
    <mergeCell ref="D8:E8"/>
    <mergeCell ref="F8:G8"/>
    <mergeCell ref="H8:I8"/>
    <mergeCell ref="B7:C7"/>
    <mergeCell ref="D7:E7"/>
    <mergeCell ref="F7:G7"/>
    <mergeCell ref="H7:I7"/>
    <mergeCell ref="B6:C6"/>
    <mergeCell ref="D6:E6"/>
    <mergeCell ref="F6:G6"/>
    <mergeCell ref="H6:I6"/>
    <mergeCell ref="B2:C2"/>
    <mergeCell ref="D2:E2"/>
    <mergeCell ref="F2:G2"/>
    <mergeCell ref="H2:I2"/>
    <mergeCell ref="B1:C1"/>
    <mergeCell ref="D1:E1"/>
    <mergeCell ref="F1:G1"/>
    <mergeCell ref="H1:I1"/>
    <mergeCell ref="B5:C5"/>
    <mergeCell ref="D5:E5"/>
    <mergeCell ref="F5:G5"/>
    <mergeCell ref="H5:I5"/>
    <mergeCell ref="B4:C4"/>
    <mergeCell ref="D4:E4"/>
    <mergeCell ref="F4:G4"/>
    <mergeCell ref="H4:I4"/>
    <mergeCell ref="B3:C3"/>
    <mergeCell ref="D3:E3"/>
    <mergeCell ref="F3:G3"/>
    <mergeCell ref="H3:I3"/>
  </mergeCells>
  <conditionalFormatting sqref="B2 C43:C44 D2 A43:A44 A6:B6 A40:B40 A14:B14 D14 A48:C48 A55:C66 E68 B42:C42 A41:C41 H3:I4 E43:E44 B45:C47 D41:E42 A69:E1048576 D55:E67 H41:I42 B3:G5 A7:G13 A1:I1 A38:I39 A37 C37 E37 G37 I37 A49 A15:I25 A26:A29 A31 B26:I31 A32:I36 F55:I1048576 A52:C53 D45:E53 H45:I53 F41:G53">
    <cfRule type="cellIs" dxfId="202" priority="28" operator="equal">
      <formula>0</formula>
    </cfRule>
  </conditionalFormatting>
  <conditionalFormatting sqref="D6">
    <cfRule type="cellIs" dxfId="201" priority="27" operator="equal">
      <formula>0</formula>
    </cfRule>
  </conditionalFormatting>
  <conditionalFormatting sqref="A45:A46">
    <cfRule type="cellIs" dxfId="200" priority="26" operator="equal">
      <formula>0</formula>
    </cfRule>
  </conditionalFormatting>
  <conditionalFormatting sqref="H2 H7:I13 H14 H5:I5">
    <cfRule type="cellIs" dxfId="199" priority="25" operator="equal">
      <formula>0</formula>
    </cfRule>
  </conditionalFormatting>
  <conditionalFormatting sqref="H6">
    <cfRule type="cellIs" dxfId="198" priority="24" operator="equal">
      <formula>0</formula>
    </cfRule>
  </conditionalFormatting>
  <conditionalFormatting sqref="F2 F14">
    <cfRule type="cellIs" dxfId="197" priority="23" operator="equal">
      <formula>0</formula>
    </cfRule>
  </conditionalFormatting>
  <conditionalFormatting sqref="F6">
    <cfRule type="cellIs" dxfId="196" priority="22" operator="equal">
      <formula>0</formula>
    </cfRule>
  </conditionalFormatting>
  <conditionalFormatting sqref="I43">
    <cfRule type="cellIs" dxfId="195" priority="21" operator="equal">
      <formula>0</formula>
    </cfRule>
  </conditionalFormatting>
  <conditionalFormatting sqref="A54:B54">
    <cfRule type="cellIs" dxfId="194" priority="19" operator="equal">
      <formula>0</formula>
    </cfRule>
  </conditionalFormatting>
  <conditionalFormatting sqref="I44">
    <cfRule type="cellIs" dxfId="193" priority="20" operator="equal">
      <formula>0</formula>
    </cfRule>
  </conditionalFormatting>
  <conditionalFormatting sqref="D40 H40 F40">
    <cfRule type="cellIs" dxfId="192" priority="18" operator="equal">
      <formula>0</formula>
    </cfRule>
  </conditionalFormatting>
  <conditionalFormatting sqref="D54 H54 F54">
    <cfRule type="cellIs" dxfId="191" priority="17" operator="equal">
      <formula>0</formula>
    </cfRule>
  </conditionalFormatting>
  <conditionalFormatting sqref="B50:C50">
    <cfRule type="cellIs" dxfId="190" priority="16" operator="equal">
      <formula>0</formula>
    </cfRule>
  </conditionalFormatting>
  <conditionalFormatting sqref="A50">
    <cfRule type="cellIs" dxfId="189" priority="15" operator="equal">
      <formula>0</formula>
    </cfRule>
  </conditionalFormatting>
  <conditionalFormatting sqref="B68:C68">
    <cfRule type="cellIs" dxfId="188" priority="14" operator="equal">
      <formula>0</formula>
    </cfRule>
  </conditionalFormatting>
  <conditionalFormatting sqref="A68">
    <cfRule type="cellIs" dxfId="187" priority="13" operator="equal">
      <formula>0</formula>
    </cfRule>
  </conditionalFormatting>
  <conditionalFormatting sqref="B51:C51">
    <cfRule type="cellIs" dxfId="186" priority="12" operator="equal">
      <formula>0</formula>
    </cfRule>
  </conditionalFormatting>
  <conditionalFormatting sqref="A2:A5">
    <cfRule type="cellIs" dxfId="185" priority="11" operator="equal">
      <formula>0</formula>
    </cfRule>
  </conditionalFormatting>
  <conditionalFormatting sqref="B67:C67">
    <cfRule type="cellIs" dxfId="184" priority="10" operator="equal">
      <formula>0</formula>
    </cfRule>
  </conditionalFormatting>
  <conditionalFormatting sqref="A67">
    <cfRule type="cellIs" dxfId="183" priority="9" operator="equal">
      <formula>0</formula>
    </cfRule>
  </conditionalFormatting>
  <conditionalFormatting sqref="A51">
    <cfRule type="cellIs" dxfId="182" priority="8" operator="equal">
      <formula>0</formula>
    </cfRule>
  </conditionalFormatting>
  <conditionalFormatting sqref="A47">
    <cfRule type="cellIs" dxfId="181" priority="6" operator="equal">
      <formula>0</formula>
    </cfRule>
  </conditionalFormatting>
  <conditionalFormatting sqref="H43">
    <cfRule type="cellIs" dxfId="180" priority="5" operator="equal">
      <formula>0</formula>
    </cfRule>
  </conditionalFormatting>
  <conditionalFormatting sqref="H37 F37 D37 B37">
    <cfRule type="cellIs" dxfId="179" priority="4" operator="equal">
      <formula>0</formula>
    </cfRule>
  </conditionalFormatting>
  <conditionalFormatting sqref="B49:C49">
    <cfRule type="cellIs" dxfId="178" priority="3" operator="equal">
      <formula>0</formula>
    </cfRule>
  </conditionalFormatting>
  <conditionalFormatting sqref="A30">
    <cfRule type="cellIs" dxfId="177" priority="1" operator="equal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9" scale="60" orientation="portrait" r:id="rId1"/>
  <colBreaks count="1" manualBreakCount="1">
    <brk id="5" max="75" man="1"/>
  </col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ilha5"/>
  <dimension ref="A1:Y134"/>
  <sheetViews>
    <sheetView showGridLines="0" view="pageBreakPreview" zoomScaleNormal="70" zoomScaleSheetLayoutView="100" workbookViewId="0">
      <pane xSplit="1" ySplit="5" topLeftCell="B22" activePane="bottomRight" state="frozen"/>
      <selection pane="topRight" activeCell="B1" sqref="B1"/>
      <selection pane="bottomLeft" activeCell="A6" sqref="A6"/>
      <selection pane="bottomRight" activeCell="V59" sqref="V59"/>
    </sheetView>
  </sheetViews>
  <sheetFormatPr defaultColWidth="4.7109375" defaultRowHeight="15" x14ac:dyDescent="0.25"/>
  <cols>
    <col min="1" max="1" width="62.85546875" style="28" customWidth="1"/>
    <col min="2" max="2" width="23.28515625" style="49" bestFit="1" customWidth="1"/>
    <col min="3" max="3" width="13.85546875" style="49" bestFit="1" customWidth="1"/>
    <col min="4" max="4" width="23.28515625" style="49" bestFit="1" customWidth="1"/>
    <col min="5" max="5" width="9.42578125" style="49" bestFit="1" customWidth="1"/>
    <col min="6" max="6" width="23.28515625" style="49" bestFit="1" customWidth="1"/>
    <col min="7" max="7" width="9.42578125" style="49" bestFit="1" customWidth="1"/>
    <col min="8" max="8" width="23.28515625" style="49" bestFit="1" customWidth="1"/>
    <col min="9" max="9" width="9.42578125" style="49" bestFit="1" customWidth="1"/>
    <col min="10" max="10" width="23.28515625" style="49" bestFit="1" customWidth="1"/>
    <col min="11" max="11" width="9.42578125" style="49" bestFit="1" customWidth="1"/>
    <col min="12" max="12" width="23.28515625" style="49" bestFit="1" customWidth="1"/>
    <col min="13" max="13" width="9.42578125" style="49" bestFit="1" customWidth="1"/>
    <col min="14" max="14" width="23.28515625" style="49" bestFit="1" customWidth="1"/>
    <col min="15" max="15" width="9.42578125" style="49" bestFit="1" customWidth="1"/>
    <col min="16" max="16" width="17" style="49" customWidth="1"/>
    <col min="17" max="17" width="14.5703125" style="49" customWidth="1"/>
    <col min="18" max="18" width="15.85546875" style="49" customWidth="1"/>
    <col min="19" max="19" width="14.85546875" style="49" customWidth="1"/>
    <col min="20" max="23" width="16.85546875" style="49" customWidth="1"/>
    <col min="24" max="25" width="20.140625" style="49" customWidth="1"/>
    <col min="26" max="16384" width="4.7109375" style="28"/>
  </cols>
  <sheetData>
    <row r="1" spans="1:25" s="27" customFormat="1" x14ac:dyDescent="0.25">
      <c r="A1" s="26" t="s">
        <v>61</v>
      </c>
      <c r="B1" s="258">
        <v>1649.12</v>
      </c>
      <c r="C1" s="258"/>
      <c r="D1" s="269">
        <f t="shared" ref="D1:X1" si="0">$B$1</f>
        <v>1649.12</v>
      </c>
      <c r="E1" s="269"/>
      <c r="F1" s="269">
        <f t="shared" ref="F1" si="1">$B$1</f>
        <v>1649.12</v>
      </c>
      <c r="G1" s="269"/>
      <c r="H1" s="269">
        <f t="shared" ref="H1" si="2">$B$1</f>
        <v>1649.12</v>
      </c>
      <c r="I1" s="269"/>
      <c r="J1" s="269">
        <f t="shared" si="0"/>
        <v>1649.12</v>
      </c>
      <c r="K1" s="269"/>
      <c r="L1" s="269">
        <f t="shared" ref="L1" si="3">$B$1</f>
        <v>1649.12</v>
      </c>
      <c r="M1" s="269"/>
      <c r="N1" s="269">
        <f t="shared" si="0"/>
        <v>1649.12</v>
      </c>
      <c r="O1" s="269"/>
      <c r="P1" s="269">
        <f t="shared" ref="P1:R1" si="4">$B$1</f>
        <v>1649.12</v>
      </c>
      <c r="Q1" s="269"/>
      <c r="R1" s="269">
        <f t="shared" si="4"/>
        <v>1649.12</v>
      </c>
      <c r="S1" s="269"/>
      <c r="T1" s="269">
        <f t="shared" si="0"/>
        <v>1649.12</v>
      </c>
      <c r="U1" s="259"/>
      <c r="V1" s="269">
        <f t="shared" si="0"/>
        <v>1649.12</v>
      </c>
      <c r="W1" s="259"/>
      <c r="X1" s="269">
        <f t="shared" si="0"/>
        <v>1649.12</v>
      </c>
      <c r="Y1" s="259"/>
    </row>
    <row r="2" spans="1:25" s="27" customFormat="1" ht="12.75" customHeight="1" x14ac:dyDescent="0.25">
      <c r="A2" s="92" t="s">
        <v>62</v>
      </c>
      <c r="B2" s="246" t="s">
        <v>63</v>
      </c>
      <c r="C2" s="246"/>
      <c r="D2" s="254" t="s">
        <v>63</v>
      </c>
      <c r="E2" s="254"/>
      <c r="F2" s="254" t="s">
        <v>63</v>
      </c>
      <c r="G2" s="254"/>
      <c r="H2" s="254" t="s">
        <v>63</v>
      </c>
      <c r="I2" s="254"/>
      <c r="J2" s="254" t="s">
        <v>63</v>
      </c>
      <c r="K2" s="254"/>
      <c r="L2" s="254" t="s">
        <v>63</v>
      </c>
      <c r="M2" s="254"/>
      <c r="N2" s="254" t="s">
        <v>63</v>
      </c>
      <c r="O2" s="254"/>
      <c r="P2" s="254" t="s">
        <v>63</v>
      </c>
      <c r="Q2" s="254"/>
      <c r="R2" s="254" t="s">
        <v>63</v>
      </c>
      <c r="S2" s="254"/>
      <c r="T2" s="254" t="s">
        <v>63</v>
      </c>
      <c r="U2" s="257"/>
      <c r="V2" s="254" t="s">
        <v>63</v>
      </c>
      <c r="W2" s="257"/>
      <c r="X2" s="254" t="s">
        <v>63</v>
      </c>
      <c r="Y2" s="257"/>
    </row>
    <row r="3" spans="1:25" s="27" customFormat="1" ht="12.75" customHeight="1" x14ac:dyDescent="0.25">
      <c r="A3" s="93" t="s">
        <v>2</v>
      </c>
      <c r="B3" s="260" t="s">
        <v>255</v>
      </c>
      <c r="C3" s="260"/>
      <c r="D3" s="254" t="str">
        <f t="shared" ref="D3:X3" si="5">$B$3</f>
        <v>MG000016/2025</v>
      </c>
      <c r="E3" s="254"/>
      <c r="F3" s="254" t="str">
        <f t="shared" ref="F3" si="6">$B$3</f>
        <v>MG000016/2025</v>
      </c>
      <c r="G3" s="254"/>
      <c r="H3" s="254" t="str">
        <f t="shared" ref="H3" si="7">$B$3</f>
        <v>MG000016/2025</v>
      </c>
      <c r="I3" s="254"/>
      <c r="J3" s="254" t="str">
        <f t="shared" si="5"/>
        <v>MG000016/2025</v>
      </c>
      <c r="K3" s="254"/>
      <c r="L3" s="254" t="str">
        <f t="shared" ref="L3" si="8">$B$3</f>
        <v>MG000016/2025</v>
      </c>
      <c r="M3" s="254"/>
      <c r="N3" s="254" t="str">
        <f t="shared" si="5"/>
        <v>MG000016/2025</v>
      </c>
      <c r="O3" s="254"/>
      <c r="P3" s="254" t="str">
        <f t="shared" ref="P3:R3" si="9">$B$3</f>
        <v>MG000016/2025</v>
      </c>
      <c r="Q3" s="254"/>
      <c r="R3" s="254" t="str">
        <f t="shared" si="9"/>
        <v>MG000016/2025</v>
      </c>
      <c r="S3" s="254"/>
      <c r="T3" s="254" t="str">
        <f t="shared" si="5"/>
        <v>MG000016/2025</v>
      </c>
      <c r="U3" s="257"/>
      <c r="V3" s="254" t="str">
        <f t="shared" si="5"/>
        <v>MG000016/2025</v>
      </c>
      <c r="W3" s="257"/>
      <c r="X3" s="254" t="str">
        <f t="shared" si="5"/>
        <v>MG000016/2025</v>
      </c>
      <c r="Y3" s="257"/>
    </row>
    <row r="4" spans="1:25" ht="15" customHeight="1" x14ac:dyDescent="0.25">
      <c r="A4" s="93" t="s">
        <v>3</v>
      </c>
      <c r="B4" s="267" t="s">
        <v>152</v>
      </c>
      <c r="C4" s="268"/>
      <c r="D4" s="267" t="s">
        <v>153</v>
      </c>
      <c r="E4" s="268"/>
      <c r="F4" s="267" t="s">
        <v>154</v>
      </c>
      <c r="G4" s="268"/>
      <c r="H4" s="267" t="s">
        <v>155</v>
      </c>
      <c r="I4" s="268"/>
      <c r="J4" s="267" t="s">
        <v>156</v>
      </c>
      <c r="K4" s="268"/>
      <c r="L4" s="267" t="s">
        <v>157</v>
      </c>
      <c r="M4" s="268"/>
      <c r="N4" s="267" t="s">
        <v>158</v>
      </c>
      <c r="O4" s="268"/>
      <c r="P4" s="267" t="s">
        <v>159</v>
      </c>
      <c r="Q4" s="268"/>
      <c r="R4" s="267" t="s">
        <v>159</v>
      </c>
      <c r="S4" s="268"/>
      <c r="T4" s="267" t="s">
        <v>160</v>
      </c>
      <c r="U4" s="268"/>
      <c r="V4" s="267" t="s">
        <v>160</v>
      </c>
      <c r="W4" s="268"/>
      <c r="X4" s="267" t="s">
        <v>256</v>
      </c>
      <c r="Y4" s="268"/>
    </row>
    <row r="5" spans="1:25" ht="15" customHeight="1" x14ac:dyDescent="0.25">
      <c r="A5" s="29" t="s">
        <v>71</v>
      </c>
      <c r="B5" s="256">
        <v>40</v>
      </c>
      <c r="C5" s="256"/>
      <c r="D5" s="272">
        <v>15</v>
      </c>
      <c r="E5" s="273"/>
      <c r="F5" s="272">
        <v>15</v>
      </c>
      <c r="G5" s="273"/>
      <c r="H5" s="272">
        <v>15</v>
      </c>
      <c r="I5" s="273"/>
      <c r="J5" s="272">
        <v>15</v>
      </c>
      <c r="K5" s="273"/>
      <c r="L5" s="272">
        <v>15</v>
      </c>
      <c r="M5" s="273"/>
      <c r="N5" s="272">
        <v>15</v>
      </c>
      <c r="O5" s="273"/>
      <c r="P5" s="272">
        <v>15</v>
      </c>
      <c r="Q5" s="273"/>
      <c r="R5" s="272">
        <v>20</v>
      </c>
      <c r="S5" s="273"/>
      <c r="T5" s="272">
        <v>15</v>
      </c>
      <c r="U5" s="273"/>
      <c r="V5" s="272">
        <v>25</v>
      </c>
      <c r="W5" s="273"/>
      <c r="X5" s="272">
        <v>25</v>
      </c>
      <c r="Y5" s="273"/>
    </row>
    <row r="6" spans="1:25" x14ac:dyDescent="0.25">
      <c r="A6" s="30" t="s">
        <v>72</v>
      </c>
      <c r="B6" s="240"/>
      <c r="C6" s="241"/>
      <c r="D6" s="240"/>
      <c r="E6" s="241"/>
      <c r="F6" s="240"/>
      <c r="G6" s="241"/>
      <c r="H6" s="240"/>
      <c r="I6" s="241"/>
      <c r="J6" s="240"/>
      <c r="K6" s="241"/>
      <c r="L6" s="240"/>
      <c r="M6" s="241"/>
      <c r="N6" s="240"/>
      <c r="O6" s="241"/>
      <c r="P6" s="240"/>
      <c r="Q6" s="241"/>
      <c r="R6" s="240"/>
      <c r="S6" s="241"/>
      <c r="T6" s="240"/>
      <c r="U6" s="241"/>
      <c r="V6" s="240"/>
      <c r="W6" s="241"/>
      <c r="X6" s="240"/>
      <c r="Y6" s="241"/>
    </row>
    <row r="7" spans="1:25" x14ac:dyDescent="0.25">
      <c r="A7" s="31" t="s">
        <v>73</v>
      </c>
      <c r="B7" s="246" t="s">
        <v>74</v>
      </c>
      <c r="C7" s="246"/>
      <c r="D7" s="267" t="s">
        <v>74</v>
      </c>
      <c r="E7" s="268"/>
      <c r="F7" s="267" t="s">
        <v>74</v>
      </c>
      <c r="G7" s="268"/>
      <c r="H7" s="267" t="s">
        <v>74</v>
      </c>
      <c r="I7" s="268"/>
      <c r="J7" s="267" t="s">
        <v>74</v>
      </c>
      <c r="K7" s="268"/>
      <c r="L7" s="267" t="s">
        <v>74</v>
      </c>
      <c r="M7" s="268"/>
      <c r="N7" s="267" t="s">
        <v>74</v>
      </c>
      <c r="O7" s="268"/>
      <c r="P7" s="267" t="s">
        <v>74</v>
      </c>
      <c r="Q7" s="268"/>
      <c r="R7" s="267" t="s">
        <v>74</v>
      </c>
      <c r="S7" s="268"/>
      <c r="T7" s="267" t="s">
        <v>74</v>
      </c>
      <c r="U7" s="268"/>
      <c r="V7" s="267" t="s">
        <v>74</v>
      </c>
      <c r="W7" s="268"/>
      <c r="X7" s="267" t="s">
        <v>74</v>
      </c>
      <c r="Y7" s="268"/>
    </row>
    <row r="8" spans="1:25" x14ac:dyDescent="0.25">
      <c r="A8" s="32" t="s">
        <v>75</v>
      </c>
      <c r="B8" s="253">
        <f>SUM(B9:C12)</f>
        <v>1499.2</v>
      </c>
      <c r="C8" s="253"/>
      <c r="D8" s="274">
        <f>SUM(D9:E12)</f>
        <v>562.20000000000005</v>
      </c>
      <c r="E8" s="275"/>
      <c r="F8" s="274">
        <f t="shared" ref="F8" si="10">SUM(F9:G12)</f>
        <v>562.20000000000005</v>
      </c>
      <c r="G8" s="275"/>
      <c r="H8" s="274">
        <f t="shared" ref="H8" si="11">SUM(H9:I12)</f>
        <v>562.20000000000005</v>
      </c>
      <c r="I8" s="275"/>
      <c r="J8" s="274">
        <f>SUM(J9:K12)</f>
        <v>562.20000000000005</v>
      </c>
      <c r="K8" s="275"/>
      <c r="L8" s="274">
        <f>SUM(L9:M12)</f>
        <v>562.20000000000005</v>
      </c>
      <c r="M8" s="275"/>
      <c r="N8" s="274">
        <f>SUM(N9:O12)</f>
        <v>562.20000000000005</v>
      </c>
      <c r="O8" s="275"/>
      <c r="P8" s="274">
        <f>SUM(P9:Q12)</f>
        <v>562.20000000000005</v>
      </c>
      <c r="Q8" s="275"/>
      <c r="R8" s="274">
        <f>SUM(R9:S12)</f>
        <v>749.6</v>
      </c>
      <c r="S8" s="275"/>
      <c r="T8" s="274">
        <f>SUM(T9:U12)</f>
        <v>562.20000000000005</v>
      </c>
      <c r="U8" s="275"/>
      <c r="V8" s="274">
        <f>SUM(V9:W12)</f>
        <v>937</v>
      </c>
      <c r="W8" s="275"/>
      <c r="X8" s="274">
        <f>SUM(X9:Y12)</f>
        <v>937</v>
      </c>
      <c r="Y8" s="275"/>
    </row>
    <row r="9" spans="1:25" x14ac:dyDescent="0.25">
      <c r="A9" s="51" t="s">
        <v>76</v>
      </c>
      <c r="B9" s="252">
        <f>ROUND(B1/44*B5,2)</f>
        <v>1499.2</v>
      </c>
      <c r="C9" s="252"/>
      <c r="D9" s="270">
        <f t="shared" ref="D9" si="12">ROUND(D1/44*D5,2)</f>
        <v>562.20000000000005</v>
      </c>
      <c r="E9" s="271"/>
      <c r="F9" s="270">
        <f t="shared" ref="F9" si="13">ROUND(F1/44*F5,2)</f>
        <v>562.20000000000005</v>
      </c>
      <c r="G9" s="271"/>
      <c r="H9" s="270">
        <f t="shared" ref="H9" si="14">ROUND(H1/44*H5,2)</f>
        <v>562.20000000000005</v>
      </c>
      <c r="I9" s="271"/>
      <c r="J9" s="270">
        <f>ROUND(J1/44*J5,2)</f>
        <v>562.20000000000005</v>
      </c>
      <c r="K9" s="271"/>
      <c r="L9" s="270">
        <f>ROUND(L1/44*L5,2)</f>
        <v>562.20000000000005</v>
      </c>
      <c r="M9" s="271"/>
      <c r="N9" s="270">
        <f>ROUND(N1/44*N5,2)</f>
        <v>562.20000000000005</v>
      </c>
      <c r="O9" s="271"/>
      <c r="P9" s="270">
        <f t="shared" ref="P9:R9" si="15">ROUND(P1/44*P5,2)</f>
        <v>562.20000000000005</v>
      </c>
      <c r="Q9" s="271"/>
      <c r="R9" s="270">
        <f t="shared" si="15"/>
        <v>749.6</v>
      </c>
      <c r="S9" s="271"/>
      <c r="T9" s="270">
        <f>ROUND(T1/44*T5,2)</f>
        <v>562.20000000000005</v>
      </c>
      <c r="U9" s="271"/>
      <c r="V9" s="270">
        <f>ROUND(V1/44*V5,2)</f>
        <v>937</v>
      </c>
      <c r="W9" s="271"/>
      <c r="X9" s="270">
        <f>ROUND(X1/44*X5,2)</f>
        <v>937</v>
      </c>
      <c r="Y9" s="271"/>
    </row>
    <row r="10" spans="1:25" ht="25.5" x14ac:dyDescent="0.25">
      <c r="A10" s="181" t="s">
        <v>257</v>
      </c>
      <c r="B10" s="252"/>
      <c r="C10" s="252"/>
      <c r="D10" s="270"/>
      <c r="E10" s="271"/>
      <c r="F10" s="270"/>
      <c r="G10" s="271"/>
      <c r="H10" s="270"/>
      <c r="I10" s="271"/>
      <c r="J10" s="270"/>
      <c r="K10" s="271"/>
      <c r="L10" s="270"/>
      <c r="M10" s="271"/>
      <c r="N10" s="270"/>
      <c r="O10" s="271"/>
      <c r="P10" s="270"/>
      <c r="Q10" s="271"/>
      <c r="R10" s="270"/>
      <c r="S10" s="271"/>
      <c r="T10" s="270"/>
      <c r="U10" s="271"/>
      <c r="V10" s="270"/>
      <c r="W10" s="271"/>
      <c r="X10" s="270"/>
      <c r="Y10" s="271"/>
    </row>
    <row r="11" spans="1:25" x14ac:dyDescent="0.25">
      <c r="A11" s="51" t="s">
        <v>78</v>
      </c>
      <c r="B11" s="252"/>
      <c r="C11" s="252"/>
      <c r="D11" s="270"/>
      <c r="E11" s="271"/>
      <c r="F11" s="270"/>
      <c r="G11" s="271"/>
      <c r="H11" s="270"/>
      <c r="I11" s="271"/>
      <c r="J11" s="270"/>
      <c r="K11" s="271"/>
      <c r="L11" s="270"/>
      <c r="M11" s="271"/>
      <c r="N11" s="270"/>
      <c r="O11" s="271"/>
      <c r="P11" s="270"/>
      <c r="Q11" s="271"/>
      <c r="R11" s="270"/>
      <c r="S11" s="271"/>
      <c r="T11" s="270"/>
      <c r="U11" s="271"/>
      <c r="V11" s="270"/>
      <c r="W11" s="271"/>
      <c r="X11" s="270"/>
      <c r="Y11" s="271"/>
    </row>
    <row r="12" spans="1:25" x14ac:dyDescent="0.25">
      <c r="A12" s="51" t="s">
        <v>79</v>
      </c>
      <c r="B12" s="252"/>
      <c r="C12" s="252"/>
      <c r="D12" s="270"/>
      <c r="E12" s="271"/>
      <c r="F12" s="270"/>
      <c r="G12" s="271"/>
      <c r="H12" s="270"/>
      <c r="I12" s="271"/>
      <c r="J12" s="270"/>
      <c r="K12" s="271"/>
      <c r="L12" s="270"/>
      <c r="M12" s="271"/>
      <c r="N12" s="270"/>
      <c r="O12" s="271"/>
      <c r="P12" s="270"/>
      <c r="Q12" s="271"/>
      <c r="R12" s="270"/>
      <c r="S12" s="271"/>
      <c r="T12" s="270"/>
      <c r="U12" s="271"/>
      <c r="V12" s="270"/>
      <c r="W12" s="271"/>
      <c r="X12" s="270"/>
      <c r="Y12" s="271"/>
    </row>
    <row r="13" spans="1:25" x14ac:dyDescent="0.25">
      <c r="A13" s="33"/>
      <c r="B13" s="251"/>
      <c r="C13" s="251"/>
      <c r="D13" s="265"/>
      <c r="E13" s="266"/>
      <c r="F13" s="265"/>
      <c r="G13" s="266"/>
      <c r="H13" s="265"/>
      <c r="I13" s="266"/>
      <c r="J13" s="265"/>
      <c r="K13" s="266"/>
      <c r="L13" s="265"/>
      <c r="M13" s="266"/>
      <c r="N13" s="265"/>
      <c r="O13" s="266"/>
      <c r="P13" s="265"/>
      <c r="Q13" s="266"/>
      <c r="R13" s="265"/>
      <c r="S13" s="266"/>
      <c r="T13" s="265"/>
      <c r="U13" s="266"/>
      <c r="V13" s="265"/>
      <c r="W13" s="266"/>
      <c r="X13" s="265"/>
      <c r="Y13" s="266"/>
    </row>
    <row r="14" spans="1:25" ht="25.5" x14ac:dyDescent="0.25">
      <c r="A14" s="34" t="s">
        <v>80</v>
      </c>
      <c r="B14" s="249"/>
      <c r="C14" s="250"/>
      <c r="D14" s="249"/>
      <c r="E14" s="250"/>
      <c r="F14" s="249"/>
      <c r="G14" s="250"/>
      <c r="H14" s="249"/>
      <c r="I14" s="250"/>
      <c r="J14" s="249"/>
      <c r="K14" s="250"/>
      <c r="L14" s="249"/>
      <c r="M14" s="250"/>
      <c r="N14" s="249"/>
      <c r="O14" s="250"/>
      <c r="P14" s="249"/>
      <c r="Q14" s="250"/>
      <c r="R14" s="249"/>
      <c r="S14" s="250"/>
      <c r="T14" s="249"/>
      <c r="U14" s="250"/>
      <c r="V14" s="249"/>
      <c r="W14" s="250"/>
      <c r="X14" s="249"/>
      <c r="Y14" s="250"/>
    </row>
    <row r="15" spans="1:25" x14ac:dyDescent="0.25">
      <c r="A15" s="29" t="s">
        <v>81</v>
      </c>
      <c r="B15" s="35" t="s">
        <v>82</v>
      </c>
      <c r="C15" s="3" t="s">
        <v>74</v>
      </c>
      <c r="D15" s="35" t="s">
        <v>82</v>
      </c>
      <c r="E15" s="3" t="s">
        <v>74</v>
      </c>
      <c r="F15" s="35" t="s">
        <v>82</v>
      </c>
      <c r="G15" s="3" t="s">
        <v>74</v>
      </c>
      <c r="H15" s="35" t="s">
        <v>82</v>
      </c>
      <c r="I15" s="3" t="s">
        <v>74</v>
      </c>
      <c r="J15" s="35" t="s">
        <v>82</v>
      </c>
      <c r="K15" s="3" t="s">
        <v>74</v>
      </c>
      <c r="L15" s="35" t="s">
        <v>82</v>
      </c>
      <c r="M15" s="3" t="s">
        <v>74</v>
      </c>
      <c r="N15" s="35" t="s">
        <v>82</v>
      </c>
      <c r="O15" s="3" t="s">
        <v>74</v>
      </c>
      <c r="P15" s="35" t="s">
        <v>82</v>
      </c>
      <c r="Q15" s="3" t="s">
        <v>74</v>
      </c>
      <c r="R15" s="35" t="s">
        <v>82</v>
      </c>
      <c r="S15" s="3" t="s">
        <v>74</v>
      </c>
      <c r="T15" s="35" t="s">
        <v>82</v>
      </c>
      <c r="U15" s="3" t="s">
        <v>74</v>
      </c>
      <c r="V15" s="35" t="s">
        <v>82</v>
      </c>
      <c r="W15" s="3" t="s">
        <v>74</v>
      </c>
      <c r="X15" s="35" t="s">
        <v>82</v>
      </c>
      <c r="Y15" s="3" t="s">
        <v>74</v>
      </c>
    </row>
    <row r="16" spans="1:25" x14ac:dyDescent="0.25">
      <c r="A16" s="33" t="s">
        <v>83</v>
      </c>
      <c r="B16" s="19">
        <f>'F-I'!B16</f>
        <v>0.2</v>
      </c>
      <c r="C16" s="13">
        <f>ROUND(B$8*B16,2)</f>
        <v>299.83999999999997</v>
      </c>
      <c r="D16" s="21">
        <f t="shared" ref="D16:X23" si="16">$B16</f>
        <v>0.2</v>
      </c>
      <c r="E16" s="13">
        <f t="shared" ref="E16:E23" si="17">ROUND(D$8*D16,2)</f>
        <v>112.44</v>
      </c>
      <c r="F16" s="21">
        <f t="shared" ref="F16:J23" si="18">$B16</f>
        <v>0.2</v>
      </c>
      <c r="G16" s="13">
        <f t="shared" ref="G16:G23" si="19">ROUND(F$8*F16,2)</f>
        <v>112.44</v>
      </c>
      <c r="H16" s="21">
        <f t="shared" si="18"/>
        <v>0.2</v>
      </c>
      <c r="I16" s="13">
        <f t="shared" ref="I16:I23" si="20">ROUND(H$8*H16,2)</f>
        <v>112.44</v>
      </c>
      <c r="J16" s="21">
        <f t="shared" si="18"/>
        <v>0.2</v>
      </c>
      <c r="K16" s="13">
        <f t="shared" ref="K16:K23" si="21">ROUND(J$8*J16,2)</f>
        <v>112.44</v>
      </c>
      <c r="L16" s="21">
        <f t="shared" ref="L16:L23" si="22">$B16</f>
        <v>0.2</v>
      </c>
      <c r="M16" s="13">
        <f t="shared" ref="M16:M23" si="23">ROUND(L$8*L16,2)</f>
        <v>112.44</v>
      </c>
      <c r="N16" s="21">
        <f t="shared" si="16"/>
        <v>0.2</v>
      </c>
      <c r="O16" s="13">
        <f t="shared" ref="O16:O23" si="24">ROUND(N$8*N16,2)</f>
        <v>112.44</v>
      </c>
      <c r="P16" s="21">
        <f t="shared" ref="P16:R23" si="25">$B16</f>
        <v>0.2</v>
      </c>
      <c r="Q16" s="13">
        <f t="shared" ref="Q16:Q23" si="26">ROUND(P$8*P16,2)</f>
        <v>112.44</v>
      </c>
      <c r="R16" s="21">
        <f t="shared" si="25"/>
        <v>0.2</v>
      </c>
      <c r="S16" s="13">
        <f t="shared" ref="S16:S23" si="27">ROUND(R$8*R16,2)</f>
        <v>149.91999999999999</v>
      </c>
      <c r="T16" s="21">
        <f t="shared" si="16"/>
        <v>0.2</v>
      </c>
      <c r="U16" s="13">
        <f t="shared" ref="U16:U23" si="28">ROUND(T$8*T16,2)</f>
        <v>112.44</v>
      </c>
      <c r="V16" s="21">
        <f t="shared" si="16"/>
        <v>0.2</v>
      </c>
      <c r="W16" s="13">
        <f t="shared" ref="W16:W23" si="29">ROUND(V$8*V16,2)</f>
        <v>187.4</v>
      </c>
      <c r="X16" s="21">
        <f t="shared" si="16"/>
        <v>0.2</v>
      </c>
      <c r="Y16" s="13">
        <f t="shared" ref="Y16:Y23" si="30">ROUND(X$8*X16,2)</f>
        <v>187.4</v>
      </c>
    </row>
    <row r="17" spans="1:25" x14ac:dyDescent="0.25">
      <c r="A17" s="33" t="s">
        <v>84</v>
      </c>
      <c r="B17" s="19">
        <f>'F-I'!B17</f>
        <v>0</v>
      </c>
      <c r="C17" s="13">
        <f t="shared" ref="C17:C23" si="31">ROUND(B$8*B17,2)</f>
        <v>0</v>
      </c>
      <c r="D17" s="21">
        <f t="shared" si="16"/>
        <v>0</v>
      </c>
      <c r="E17" s="13">
        <f t="shared" si="17"/>
        <v>0</v>
      </c>
      <c r="F17" s="21">
        <f t="shared" si="18"/>
        <v>0</v>
      </c>
      <c r="G17" s="13">
        <f t="shared" si="19"/>
        <v>0</v>
      </c>
      <c r="H17" s="21">
        <f t="shared" si="18"/>
        <v>0</v>
      </c>
      <c r="I17" s="13">
        <f t="shared" si="20"/>
        <v>0</v>
      </c>
      <c r="J17" s="21">
        <f t="shared" si="16"/>
        <v>0</v>
      </c>
      <c r="K17" s="13">
        <f t="shared" si="21"/>
        <v>0</v>
      </c>
      <c r="L17" s="21">
        <f t="shared" si="22"/>
        <v>0</v>
      </c>
      <c r="M17" s="13">
        <f t="shared" si="23"/>
        <v>0</v>
      </c>
      <c r="N17" s="21">
        <f t="shared" si="16"/>
        <v>0</v>
      </c>
      <c r="O17" s="13">
        <f t="shared" si="24"/>
        <v>0</v>
      </c>
      <c r="P17" s="21">
        <f t="shared" si="25"/>
        <v>0</v>
      </c>
      <c r="Q17" s="13">
        <f t="shared" si="26"/>
        <v>0</v>
      </c>
      <c r="R17" s="21">
        <f t="shared" si="25"/>
        <v>0</v>
      </c>
      <c r="S17" s="13">
        <f t="shared" si="27"/>
        <v>0</v>
      </c>
      <c r="T17" s="21">
        <f t="shared" si="16"/>
        <v>0</v>
      </c>
      <c r="U17" s="13">
        <f t="shared" si="28"/>
        <v>0</v>
      </c>
      <c r="V17" s="21">
        <f t="shared" si="16"/>
        <v>0</v>
      </c>
      <c r="W17" s="13">
        <f t="shared" si="29"/>
        <v>0</v>
      </c>
      <c r="X17" s="21">
        <f t="shared" si="16"/>
        <v>0</v>
      </c>
      <c r="Y17" s="13">
        <f t="shared" si="30"/>
        <v>0</v>
      </c>
    </row>
    <row r="18" spans="1:25" x14ac:dyDescent="0.25">
      <c r="A18" s="33" t="s">
        <v>85</v>
      </c>
      <c r="B18" s="19">
        <f>'F-I'!B18</f>
        <v>0</v>
      </c>
      <c r="C18" s="13">
        <f t="shared" si="31"/>
        <v>0</v>
      </c>
      <c r="D18" s="21">
        <f t="shared" si="16"/>
        <v>0</v>
      </c>
      <c r="E18" s="13">
        <f t="shared" si="17"/>
        <v>0</v>
      </c>
      <c r="F18" s="21">
        <f t="shared" si="18"/>
        <v>0</v>
      </c>
      <c r="G18" s="13">
        <f t="shared" si="19"/>
        <v>0</v>
      </c>
      <c r="H18" s="21">
        <f t="shared" si="18"/>
        <v>0</v>
      </c>
      <c r="I18" s="13">
        <f t="shared" si="20"/>
        <v>0</v>
      </c>
      <c r="J18" s="21">
        <f t="shared" si="16"/>
        <v>0</v>
      </c>
      <c r="K18" s="13">
        <f t="shared" si="21"/>
        <v>0</v>
      </c>
      <c r="L18" s="21">
        <f t="shared" si="22"/>
        <v>0</v>
      </c>
      <c r="M18" s="13">
        <f t="shared" si="23"/>
        <v>0</v>
      </c>
      <c r="N18" s="21">
        <f t="shared" si="16"/>
        <v>0</v>
      </c>
      <c r="O18" s="13">
        <f t="shared" si="24"/>
        <v>0</v>
      </c>
      <c r="P18" s="21">
        <f t="shared" si="25"/>
        <v>0</v>
      </c>
      <c r="Q18" s="13">
        <f t="shared" si="26"/>
        <v>0</v>
      </c>
      <c r="R18" s="21">
        <f t="shared" si="25"/>
        <v>0</v>
      </c>
      <c r="S18" s="13">
        <f t="shared" si="27"/>
        <v>0</v>
      </c>
      <c r="T18" s="21">
        <f t="shared" si="16"/>
        <v>0</v>
      </c>
      <c r="U18" s="13">
        <f t="shared" si="28"/>
        <v>0</v>
      </c>
      <c r="V18" s="21">
        <f t="shared" si="16"/>
        <v>0</v>
      </c>
      <c r="W18" s="13">
        <f t="shared" si="29"/>
        <v>0</v>
      </c>
      <c r="X18" s="21">
        <f t="shared" si="16"/>
        <v>0</v>
      </c>
      <c r="Y18" s="13">
        <f t="shared" si="30"/>
        <v>0</v>
      </c>
    </row>
    <row r="19" spans="1:25" x14ac:dyDescent="0.25">
      <c r="A19" s="33" t="s">
        <v>86</v>
      </c>
      <c r="B19" s="19">
        <f>'F-I'!B19</f>
        <v>0</v>
      </c>
      <c r="C19" s="13">
        <f t="shared" si="31"/>
        <v>0</v>
      </c>
      <c r="D19" s="21">
        <f t="shared" si="16"/>
        <v>0</v>
      </c>
      <c r="E19" s="13">
        <f t="shared" si="17"/>
        <v>0</v>
      </c>
      <c r="F19" s="21">
        <f t="shared" si="18"/>
        <v>0</v>
      </c>
      <c r="G19" s="13">
        <f t="shared" si="19"/>
        <v>0</v>
      </c>
      <c r="H19" s="21">
        <f t="shared" si="18"/>
        <v>0</v>
      </c>
      <c r="I19" s="13">
        <f t="shared" si="20"/>
        <v>0</v>
      </c>
      <c r="J19" s="21">
        <f t="shared" si="16"/>
        <v>0</v>
      </c>
      <c r="K19" s="13">
        <f t="shared" si="21"/>
        <v>0</v>
      </c>
      <c r="L19" s="21">
        <f t="shared" si="22"/>
        <v>0</v>
      </c>
      <c r="M19" s="13">
        <f t="shared" si="23"/>
        <v>0</v>
      </c>
      <c r="N19" s="21">
        <f t="shared" si="16"/>
        <v>0</v>
      </c>
      <c r="O19" s="13">
        <f t="shared" si="24"/>
        <v>0</v>
      </c>
      <c r="P19" s="21">
        <f t="shared" si="25"/>
        <v>0</v>
      </c>
      <c r="Q19" s="13">
        <f t="shared" si="26"/>
        <v>0</v>
      </c>
      <c r="R19" s="21">
        <f t="shared" si="25"/>
        <v>0</v>
      </c>
      <c r="S19" s="13">
        <f t="shared" si="27"/>
        <v>0</v>
      </c>
      <c r="T19" s="21">
        <f t="shared" si="16"/>
        <v>0</v>
      </c>
      <c r="U19" s="13">
        <f t="shared" si="28"/>
        <v>0</v>
      </c>
      <c r="V19" s="21">
        <f t="shared" si="16"/>
        <v>0</v>
      </c>
      <c r="W19" s="13">
        <f t="shared" si="29"/>
        <v>0</v>
      </c>
      <c r="X19" s="21">
        <f t="shared" si="16"/>
        <v>0</v>
      </c>
      <c r="Y19" s="13">
        <f t="shared" si="30"/>
        <v>0</v>
      </c>
    </row>
    <row r="20" spans="1:25" x14ac:dyDescent="0.25">
      <c r="A20" s="33" t="s">
        <v>87</v>
      </c>
      <c r="B20" s="19">
        <f>'F-I'!B20</f>
        <v>0</v>
      </c>
      <c r="C20" s="13">
        <f t="shared" si="31"/>
        <v>0</v>
      </c>
      <c r="D20" s="21">
        <f t="shared" si="16"/>
        <v>0</v>
      </c>
      <c r="E20" s="13">
        <f t="shared" si="17"/>
        <v>0</v>
      </c>
      <c r="F20" s="21">
        <f t="shared" si="18"/>
        <v>0</v>
      </c>
      <c r="G20" s="13">
        <f t="shared" si="19"/>
        <v>0</v>
      </c>
      <c r="H20" s="21">
        <f t="shared" si="18"/>
        <v>0</v>
      </c>
      <c r="I20" s="13">
        <f t="shared" si="20"/>
        <v>0</v>
      </c>
      <c r="J20" s="21">
        <f t="shared" si="16"/>
        <v>0</v>
      </c>
      <c r="K20" s="13">
        <f t="shared" si="21"/>
        <v>0</v>
      </c>
      <c r="L20" s="21">
        <f t="shared" si="22"/>
        <v>0</v>
      </c>
      <c r="M20" s="13">
        <f t="shared" si="23"/>
        <v>0</v>
      </c>
      <c r="N20" s="21">
        <f t="shared" si="16"/>
        <v>0</v>
      </c>
      <c r="O20" s="13">
        <f t="shared" si="24"/>
        <v>0</v>
      </c>
      <c r="P20" s="21">
        <f t="shared" si="25"/>
        <v>0</v>
      </c>
      <c r="Q20" s="13">
        <f t="shared" si="26"/>
        <v>0</v>
      </c>
      <c r="R20" s="21">
        <f t="shared" si="25"/>
        <v>0</v>
      </c>
      <c r="S20" s="13">
        <f t="shared" si="27"/>
        <v>0</v>
      </c>
      <c r="T20" s="21">
        <f t="shared" si="16"/>
        <v>0</v>
      </c>
      <c r="U20" s="13">
        <f t="shared" si="28"/>
        <v>0</v>
      </c>
      <c r="V20" s="21">
        <f t="shared" si="16"/>
        <v>0</v>
      </c>
      <c r="W20" s="13">
        <f t="shared" si="29"/>
        <v>0</v>
      </c>
      <c r="X20" s="21">
        <f t="shared" si="16"/>
        <v>0</v>
      </c>
      <c r="Y20" s="13">
        <f t="shared" si="30"/>
        <v>0</v>
      </c>
    </row>
    <row r="21" spans="1:25" x14ac:dyDescent="0.25">
      <c r="A21" s="33" t="s">
        <v>88</v>
      </c>
      <c r="B21" s="19">
        <f>'F-I'!B21</f>
        <v>0.08</v>
      </c>
      <c r="C21" s="13">
        <f t="shared" si="31"/>
        <v>119.94</v>
      </c>
      <c r="D21" s="21">
        <f t="shared" si="16"/>
        <v>0.08</v>
      </c>
      <c r="E21" s="13">
        <f t="shared" si="17"/>
        <v>44.98</v>
      </c>
      <c r="F21" s="21">
        <f t="shared" si="18"/>
        <v>0.08</v>
      </c>
      <c r="G21" s="13">
        <f t="shared" si="19"/>
        <v>44.98</v>
      </c>
      <c r="H21" s="21">
        <f t="shared" si="18"/>
        <v>0.08</v>
      </c>
      <c r="I21" s="13">
        <f t="shared" si="20"/>
        <v>44.98</v>
      </c>
      <c r="J21" s="21">
        <f t="shared" si="16"/>
        <v>0.08</v>
      </c>
      <c r="K21" s="13">
        <f t="shared" si="21"/>
        <v>44.98</v>
      </c>
      <c r="L21" s="21">
        <f t="shared" si="22"/>
        <v>0.08</v>
      </c>
      <c r="M21" s="13">
        <f t="shared" si="23"/>
        <v>44.98</v>
      </c>
      <c r="N21" s="21">
        <f t="shared" si="16"/>
        <v>0.08</v>
      </c>
      <c r="O21" s="13">
        <f t="shared" si="24"/>
        <v>44.98</v>
      </c>
      <c r="P21" s="21">
        <f t="shared" si="25"/>
        <v>0.08</v>
      </c>
      <c r="Q21" s="13">
        <f t="shared" si="26"/>
        <v>44.98</v>
      </c>
      <c r="R21" s="21">
        <f t="shared" si="25"/>
        <v>0.08</v>
      </c>
      <c r="S21" s="13">
        <f t="shared" si="27"/>
        <v>59.97</v>
      </c>
      <c r="T21" s="21">
        <f t="shared" si="16"/>
        <v>0.08</v>
      </c>
      <c r="U21" s="13">
        <f t="shared" si="28"/>
        <v>44.98</v>
      </c>
      <c r="V21" s="21">
        <f t="shared" si="16"/>
        <v>0.08</v>
      </c>
      <c r="W21" s="13">
        <f t="shared" si="29"/>
        <v>74.959999999999994</v>
      </c>
      <c r="X21" s="21">
        <f t="shared" si="16"/>
        <v>0.08</v>
      </c>
      <c r="Y21" s="13">
        <f t="shared" si="30"/>
        <v>74.959999999999994</v>
      </c>
    </row>
    <row r="22" spans="1:25" x14ac:dyDescent="0.25">
      <c r="A22" s="33" t="s">
        <v>89</v>
      </c>
      <c r="B22" s="19">
        <f>'F-I'!B22</f>
        <v>0</v>
      </c>
      <c r="C22" s="13">
        <f t="shared" si="31"/>
        <v>0</v>
      </c>
      <c r="D22" s="21">
        <f t="shared" si="16"/>
        <v>0</v>
      </c>
      <c r="E22" s="13">
        <f t="shared" si="17"/>
        <v>0</v>
      </c>
      <c r="F22" s="21">
        <f t="shared" si="18"/>
        <v>0</v>
      </c>
      <c r="G22" s="13">
        <f t="shared" si="19"/>
        <v>0</v>
      </c>
      <c r="H22" s="21">
        <f t="shared" si="18"/>
        <v>0</v>
      </c>
      <c r="I22" s="13">
        <f t="shared" si="20"/>
        <v>0</v>
      </c>
      <c r="J22" s="21">
        <f t="shared" si="16"/>
        <v>0</v>
      </c>
      <c r="K22" s="13">
        <f t="shared" si="21"/>
        <v>0</v>
      </c>
      <c r="L22" s="21">
        <f t="shared" si="22"/>
        <v>0</v>
      </c>
      <c r="M22" s="13">
        <f t="shared" si="23"/>
        <v>0</v>
      </c>
      <c r="N22" s="21">
        <f t="shared" si="16"/>
        <v>0</v>
      </c>
      <c r="O22" s="13">
        <f t="shared" si="24"/>
        <v>0</v>
      </c>
      <c r="P22" s="21">
        <f t="shared" si="25"/>
        <v>0</v>
      </c>
      <c r="Q22" s="13">
        <f t="shared" si="26"/>
        <v>0</v>
      </c>
      <c r="R22" s="21">
        <f t="shared" si="25"/>
        <v>0</v>
      </c>
      <c r="S22" s="13">
        <f t="shared" si="27"/>
        <v>0</v>
      </c>
      <c r="T22" s="21">
        <f t="shared" si="16"/>
        <v>0</v>
      </c>
      <c r="U22" s="13">
        <f t="shared" si="28"/>
        <v>0</v>
      </c>
      <c r="V22" s="21">
        <f t="shared" si="16"/>
        <v>0</v>
      </c>
      <c r="W22" s="13">
        <f t="shared" si="29"/>
        <v>0</v>
      </c>
      <c r="X22" s="21">
        <f t="shared" si="16"/>
        <v>0</v>
      </c>
      <c r="Y22" s="13">
        <f t="shared" si="30"/>
        <v>0</v>
      </c>
    </row>
    <row r="23" spans="1:25" x14ac:dyDescent="0.25">
      <c r="A23" s="33" t="s">
        <v>90</v>
      </c>
      <c r="B23" s="19">
        <f>'F-I'!B23</f>
        <v>0</v>
      </c>
      <c r="C23" s="13">
        <f t="shared" si="31"/>
        <v>0</v>
      </c>
      <c r="D23" s="21">
        <f t="shared" si="16"/>
        <v>0</v>
      </c>
      <c r="E23" s="13">
        <f t="shared" si="17"/>
        <v>0</v>
      </c>
      <c r="F23" s="21">
        <f t="shared" si="18"/>
        <v>0</v>
      </c>
      <c r="G23" s="13">
        <f t="shared" si="19"/>
        <v>0</v>
      </c>
      <c r="H23" s="21">
        <f t="shared" si="18"/>
        <v>0</v>
      </c>
      <c r="I23" s="13">
        <f t="shared" si="20"/>
        <v>0</v>
      </c>
      <c r="J23" s="21">
        <f t="shared" si="16"/>
        <v>0</v>
      </c>
      <c r="K23" s="13">
        <f t="shared" si="21"/>
        <v>0</v>
      </c>
      <c r="L23" s="21">
        <f t="shared" si="22"/>
        <v>0</v>
      </c>
      <c r="M23" s="13">
        <f t="shared" si="23"/>
        <v>0</v>
      </c>
      <c r="N23" s="21">
        <f t="shared" si="16"/>
        <v>0</v>
      </c>
      <c r="O23" s="13">
        <f t="shared" si="24"/>
        <v>0</v>
      </c>
      <c r="P23" s="21">
        <f t="shared" si="25"/>
        <v>0</v>
      </c>
      <c r="Q23" s="13">
        <f t="shared" si="26"/>
        <v>0</v>
      </c>
      <c r="R23" s="21">
        <f t="shared" si="25"/>
        <v>0</v>
      </c>
      <c r="S23" s="13">
        <f t="shared" si="27"/>
        <v>0</v>
      </c>
      <c r="T23" s="21">
        <f t="shared" si="16"/>
        <v>0</v>
      </c>
      <c r="U23" s="13">
        <f t="shared" si="28"/>
        <v>0</v>
      </c>
      <c r="V23" s="21">
        <f t="shared" si="16"/>
        <v>0</v>
      </c>
      <c r="W23" s="13">
        <f t="shared" si="29"/>
        <v>0</v>
      </c>
      <c r="X23" s="21">
        <f t="shared" si="16"/>
        <v>0</v>
      </c>
      <c r="Y23" s="13">
        <f t="shared" si="30"/>
        <v>0</v>
      </c>
    </row>
    <row r="24" spans="1:25" x14ac:dyDescent="0.25">
      <c r="A24" s="29" t="s">
        <v>91</v>
      </c>
      <c r="B24" s="35" t="s">
        <v>82</v>
      </c>
      <c r="C24" s="3" t="s">
        <v>74</v>
      </c>
      <c r="D24" s="35" t="s">
        <v>82</v>
      </c>
      <c r="E24" s="3" t="s">
        <v>74</v>
      </c>
      <c r="F24" s="35" t="s">
        <v>82</v>
      </c>
      <c r="G24" s="3" t="s">
        <v>74</v>
      </c>
      <c r="H24" s="35" t="s">
        <v>82</v>
      </c>
      <c r="I24" s="3" t="s">
        <v>74</v>
      </c>
      <c r="J24" s="35" t="s">
        <v>82</v>
      </c>
      <c r="K24" s="3" t="s">
        <v>74</v>
      </c>
      <c r="L24" s="35" t="s">
        <v>82</v>
      </c>
      <c r="M24" s="3" t="s">
        <v>74</v>
      </c>
      <c r="N24" s="35" t="s">
        <v>82</v>
      </c>
      <c r="O24" s="3" t="s">
        <v>74</v>
      </c>
      <c r="P24" s="35" t="s">
        <v>82</v>
      </c>
      <c r="Q24" s="3" t="s">
        <v>74</v>
      </c>
      <c r="R24" s="35" t="s">
        <v>82</v>
      </c>
      <c r="S24" s="3" t="s">
        <v>74</v>
      </c>
      <c r="T24" s="35" t="s">
        <v>82</v>
      </c>
      <c r="U24" s="3" t="s">
        <v>74</v>
      </c>
      <c r="V24" s="35" t="s">
        <v>82</v>
      </c>
      <c r="W24" s="3" t="s">
        <v>74</v>
      </c>
      <c r="X24" s="35" t="s">
        <v>82</v>
      </c>
      <c r="Y24" s="3" t="s">
        <v>74</v>
      </c>
    </row>
    <row r="25" spans="1:25" x14ac:dyDescent="0.25">
      <c r="A25" s="33" t="s">
        <v>92</v>
      </c>
      <c r="B25" s="19">
        <f>'F-I'!B25</f>
        <v>0.1111</v>
      </c>
      <c r="C25" s="13">
        <f t="shared" ref="C25:C31" si="32">ROUND(B$8*B25,2)</f>
        <v>166.56</v>
      </c>
      <c r="D25" s="21">
        <f t="shared" ref="D25:X31" si="33">$B25</f>
        <v>0.1111</v>
      </c>
      <c r="E25" s="13">
        <f t="shared" ref="E25:E31" si="34">ROUND(D$8*D25,2)</f>
        <v>62.46</v>
      </c>
      <c r="F25" s="21">
        <f t="shared" ref="F25:J31" si="35">$B25</f>
        <v>0.1111</v>
      </c>
      <c r="G25" s="13">
        <f t="shared" ref="G25:G31" si="36">ROUND(F$8*F25,2)</f>
        <v>62.46</v>
      </c>
      <c r="H25" s="21">
        <f t="shared" si="35"/>
        <v>0.1111</v>
      </c>
      <c r="I25" s="13">
        <f t="shared" ref="I25:I31" si="37">ROUND(H$8*H25,2)</f>
        <v>62.46</v>
      </c>
      <c r="J25" s="21">
        <f t="shared" si="35"/>
        <v>0.1111</v>
      </c>
      <c r="K25" s="13">
        <f t="shared" ref="K25:K31" si="38">ROUND(J$8*J25,2)</f>
        <v>62.46</v>
      </c>
      <c r="L25" s="21">
        <f t="shared" ref="L25:L31" si="39">$B25</f>
        <v>0.1111</v>
      </c>
      <c r="M25" s="13">
        <f t="shared" ref="M25:M31" si="40">ROUND(L$8*L25,2)</f>
        <v>62.46</v>
      </c>
      <c r="N25" s="21">
        <f t="shared" si="33"/>
        <v>0.1111</v>
      </c>
      <c r="O25" s="13">
        <f t="shared" ref="O25:O31" si="41">ROUND(N$8*N25,2)</f>
        <v>62.46</v>
      </c>
      <c r="P25" s="21">
        <f t="shared" ref="P25:R31" si="42">$B25</f>
        <v>0.1111</v>
      </c>
      <c r="Q25" s="13">
        <f t="shared" ref="Q25:Q31" si="43">ROUND(P$8*P25,2)</f>
        <v>62.46</v>
      </c>
      <c r="R25" s="21">
        <f t="shared" si="42"/>
        <v>0.1111</v>
      </c>
      <c r="S25" s="13">
        <f t="shared" ref="S25:S31" si="44">ROUND(R$8*R25,2)</f>
        <v>83.28</v>
      </c>
      <c r="T25" s="21">
        <f t="shared" si="33"/>
        <v>0.1111</v>
      </c>
      <c r="U25" s="13">
        <f t="shared" ref="U25:U31" si="45">ROUND(T$8*T25,2)</f>
        <v>62.46</v>
      </c>
      <c r="V25" s="21">
        <f t="shared" si="33"/>
        <v>0.1111</v>
      </c>
      <c r="W25" s="13">
        <f t="shared" ref="W25:W31" si="46">ROUND(V$8*V25,2)</f>
        <v>104.1</v>
      </c>
      <c r="X25" s="21">
        <f t="shared" si="33"/>
        <v>0.1111</v>
      </c>
      <c r="Y25" s="13">
        <f t="shared" ref="Y25:Y31" si="47">ROUND(X$8*X25,2)</f>
        <v>104.1</v>
      </c>
    </row>
    <row r="26" spans="1:25" x14ac:dyDescent="0.25">
      <c r="A26" s="33" t="s">
        <v>93</v>
      </c>
      <c r="B26" s="19">
        <f>'F-I'!B26</f>
        <v>0</v>
      </c>
      <c r="C26" s="13">
        <f t="shared" si="32"/>
        <v>0</v>
      </c>
      <c r="D26" s="53">
        <f t="shared" si="33"/>
        <v>0</v>
      </c>
      <c r="E26" s="13">
        <f t="shared" si="34"/>
        <v>0</v>
      </c>
      <c r="F26" s="53">
        <f t="shared" si="35"/>
        <v>0</v>
      </c>
      <c r="G26" s="13">
        <f t="shared" si="36"/>
        <v>0</v>
      </c>
      <c r="H26" s="53">
        <f t="shared" si="35"/>
        <v>0</v>
      </c>
      <c r="I26" s="13">
        <f t="shared" si="37"/>
        <v>0</v>
      </c>
      <c r="J26" s="53">
        <f t="shared" si="33"/>
        <v>0</v>
      </c>
      <c r="K26" s="13">
        <f t="shared" si="38"/>
        <v>0</v>
      </c>
      <c r="L26" s="53">
        <f t="shared" si="39"/>
        <v>0</v>
      </c>
      <c r="M26" s="13">
        <f t="shared" si="40"/>
        <v>0</v>
      </c>
      <c r="N26" s="53">
        <f t="shared" si="33"/>
        <v>0</v>
      </c>
      <c r="O26" s="13">
        <f t="shared" si="41"/>
        <v>0</v>
      </c>
      <c r="P26" s="53">
        <f t="shared" si="42"/>
        <v>0</v>
      </c>
      <c r="Q26" s="13">
        <f t="shared" si="43"/>
        <v>0</v>
      </c>
      <c r="R26" s="53">
        <f t="shared" si="42"/>
        <v>0</v>
      </c>
      <c r="S26" s="13">
        <f t="shared" si="44"/>
        <v>0</v>
      </c>
      <c r="T26" s="53">
        <f t="shared" si="33"/>
        <v>0</v>
      </c>
      <c r="U26" s="13">
        <f t="shared" si="45"/>
        <v>0</v>
      </c>
      <c r="V26" s="53">
        <f t="shared" si="33"/>
        <v>0</v>
      </c>
      <c r="W26" s="13">
        <f t="shared" si="46"/>
        <v>0</v>
      </c>
      <c r="X26" s="53">
        <f t="shared" si="33"/>
        <v>0</v>
      </c>
      <c r="Y26" s="13">
        <f t="shared" si="47"/>
        <v>0</v>
      </c>
    </row>
    <row r="27" spans="1:25" x14ac:dyDescent="0.25">
      <c r="A27" s="33" t="s">
        <v>94</v>
      </c>
      <c r="B27" s="19">
        <f>'F-I'!B27</f>
        <v>0</v>
      </c>
      <c r="C27" s="13">
        <f t="shared" si="32"/>
        <v>0</v>
      </c>
      <c r="D27" s="53">
        <f t="shared" si="33"/>
        <v>0</v>
      </c>
      <c r="E27" s="13">
        <f t="shared" si="34"/>
        <v>0</v>
      </c>
      <c r="F27" s="53">
        <f t="shared" si="35"/>
        <v>0</v>
      </c>
      <c r="G27" s="13">
        <f t="shared" si="36"/>
        <v>0</v>
      </c>
      <c r="H27" s="53">
        <f t="shared" si="35"/>
        <v>0</v>
      </c>
      <c r="I27" s="13">
        <f t="shared" si="37"/>
        <v>0</v>
      </c>
      <c r="J27" s="53">
        <f t="shared" si="33"/>
        <v>0</v>
      </c>
      <c r="K27" s="13">
        <f t="shared" si="38"/>
        <v>0</v>
      </c>
      <c r="L27" s="53">
        <f t="shared" si="39"/>
        <v>0</v>
      </c>
      <c r="M27" s="13">
        <f t="shared" si="40"/>
        <v>0</v>
      </c>
      <c r="N27" s="53">
        <f t="shared" si="33"/>
        <v>0</v>
      </c>
      <c r="O27" s="13">
        <f t="shared" si="41"/>
        <v>0</v>
      </c>
      <c r="P27" s="53">
        <f t="shared" si="42"/>
        <v>0</v>
      </c>
      <c r="Q27" s="13">
        <f t="shared" si="43"/>
        <v>0</v>
      </c>
      <c r="R27" s="53">
        <f t="shared" si="42"/>
        <v>0</v>
      </c>
      <c r="S27" s="13">
        <f t="shared" si="44"/>
        <v>0</v>
      </c>
      <c r="T27" s="53">
        <f t="shared" si="33"/>
        <v>0</v>
      </c>
      <c r="U27" s="13">
        <f t="shared" si="45"/>
        <v>0</v>
      </c>
      <c r="V27" s="53">
        <f t="shared" si="33"/>
        <v>0</v>
      </c>
      <c r="W27" s="13">
        <f t="shared" si="46"/>
        <v>0</v>
      </c>
      <c r="X27" s="53">
        <f t="shared" si="33"/>
        <v>0</v>
      </c>
      <c r="Y27" s="13">
        <f t="shared" si="47"/>
        <v>0</v>
      </c>
    </row>
    <row r="28" spans="1:25" x14ac:dyDescent="0.25">
      <c r="A28" s="33" t="s">
        <v>95</v>
      </c>
      <c r="B28" s="19">
        <f>'F-I'!B28</f>
        <v>0</v>
      </c>
      <c r="C28" s="13">
        <f t="shared" si="32"/>
        <v>0</v>
      </c>
      <c r="D28" s="53">
        <f t="shared" si="33"/>
        <v>0</v>
      </c>
      <c r="E28" s="13">
        <f t="shared" si="34"/>
        <v>0</v>
      </c>
      <c r="F28" s="53">
        <f t="shared" si="35"/>
        <v>0</v>
      </c>
      <c r="G28" s="13">
        <f t="shared" si="36"/>
        <v>0</v>
      </c>
      <c r="H28" s="53">
        <f t="shared" si="35"/>
        <v>0</v>
      </c>
      <c r="I28" s="13">
        <f t="shared" si="37"/>
        <v>0</v>
      </c>
      <c r="J28" s="53">
        <f t="shared" si="33"/>
        <v>0</v>
      </c>
      <c r="K28" s="13">
        <f t="shared" si="38"/>
        <v>0</v>
      </c>
      <c r="L28" s="53">
        <f t="shared" si="39"/>
        <v>0</v>
      </c>
      <c r="M28" s="13">
        <f t="shared" si="40"/>
        <v>0</v>
      </c>
      <c r="N28" s="53">
        <f t="shared" si="33"/>
        <v>0</v>
      </c>
      <c r="O28" s="13">
        <f t="shared" si="41"/>
        <v>0</v>
      </c>
      <c r="P28" s="53">
        <f t="shared" si="42"/>
        <v>0</v>
      </c>
      <c r="Q28" s="13">
        <f t="shared" si="43"/>
        <v>0</v>
      </c>
      <c r="R28" s="53">
        <f t="shared" si="42"/>
        <v>0</v>
      </c>
      <c r="S28" s="13">
        <f t="shared" si="44"/>
        <v>0</v>
      </c>
      <c r="T28" s="53">
        <f t="shared" si="33"/>
        <v>0</v>
      </c>
      <c r="U28" s="13">
        <f t="shared" si="45"/>
        <v>0</v>
      </c>
      <c r="V28" s="53">
        <f t="shared" si="33"/>
        <v>0</v>
      </c>
      <c r="W28" s="13">
        <f t="shared" si="46"/>
        <v>0</v>
      </c>
      <c r="X28" s="53">
        <f t="shared" si="33"/>
        <v>0</v>
      </c>
      <c r="Y28" s="13">
        <f t="shared" si="47"/>
        <v>0</v>
      </c>
    </row>
    <row r="29" spans="1:25" x14ac:dyDescent="0.25">
      <c r="A29" s="33" t="s">
        <v>96</v>
      </c>
      <c r="B29" s="19">
        <f>'F-I'!B29</f>
        <v>0</v>
      </c>
      <c r="C29" s="13">
        <f t="shared" si="32"/>
        <v>0</v>
      </c>
      <c r="D29" s="53">
        <f t="shared" si="33"/>
        <v>0</v>
      </c>
      <c r="E29" s="13">
        <f t="shared" si="34"/>
        <v>0</v>
      </c>
      <c r="F29" s="53">
        <f t="shared" si="35"/>
        <v>0</v>
      </c>
      <c r="G29" s="13">
        <f t="shared" si="36"/>
        <v>0</v>
      </c>
      <c r="H29" s="53">
        <f t="shared" si="35"/>
        <v>0</v>
      </c>
      <c r="I29" s="13">
        <f t="shared" si="37"/>
        <v>0</v>
      </c>
      <c r="J29" s="53">
        <f t="shared" si="33"/>
        <v>0</v>
      </c>
      <c r="K29" s="13">
        <f t="shared" si="38"/>
        <v>0</v>
      </c>
      <c r="L29" s="53">
        <f t="shared" si="39"/>
        <v>0</v>
      </c>
      <c r="M29" s="13">
        <f t="shared" si="40"/>
        <v>0</v>
      </c>
      <c r="N29" s="53">
        <f t="shared" si="33"/>
        <v>0</v>
      </c>
      <c r="O29" s="13">
        <f t="shared" si="41"/>
        <v>0</v>
      </c>
      <c r="P29" s="53">
        <f t="shared" si="42"/>
        <v>0</v>
      </c>
      <c r="Q29" s="13">
        <f t="shared" si="43"/>
        <v>0</v>
      </c>
      <c r="R29" s="53">
        <f t="shared" si="42"/>
        <v>0</v>
      </c>
      <c r="S29" s="13">
        <f t="shared" si="44"/>
        <v>0</v>
      </c>
      <c r="T29" s="53">
        <f t="shared" si="33"/>
        <v>0</v>
      </c>
      <c r="U29" s="13">
        <f t="shared" si="45"/>
        <v>0</v>
      </c>
      <c r="V29" s="53">
        <f t="shared" si="33"/>
        <v>0</v>
      </c>
      <c r="W29" s="13">
        <f t="shared" si="46"/>
        <v>0</v>
      </c>
      <c r="X29" s="53">
        <f t="shared" si="33"/>
        <v>0</v>
      </c>
      <c r="Y29" s="13">
        <f t="shared" si="47"/>
        <v>0</v>
      </c>
    </row>
    <row r="30" spans="1:25" x14ac:dyDescent="0.25">
      <c r="A30" s="33" t="s">
        <v>97</v>
      </c>
      <c r="B30" s="19">
        <f>'F-I'!B30</f>
        <v>5.4000000000000003E-3</v>
      </c>
      <c r="C30" s="13">
        <f t="shared" si="32"/>
        <v>8.1</v>
      </c>
      <c r="D30" s="53">
        <f t="shared" si="33"/>
        <v>5.4000000000000003E-3</v>
      </c>
      <c r="E30" s="13">
        <f t="shared" si="34"/>
        <v>3.04</v>
      </c>
      <c r="F30" s="53">
        <f t="shared" si="35"/>
        <v>5.4000000000000003E-3</v>
      </c>
      <c r="G30" s="13">
        <f t="shared" si="36"/>
        <v>3.04</v>
      </c>
      <c r="H30" s="53">
        <f t="shared" si="35"/>
        <v>5.4000000000000003E-3</v>
      </c>
      <c r="I30" s="13">
        <f t="shared" si="37"/>
        <v>3.04</v>
      </c>
      <c r="J30" s="53">
        <f t="shared" si="33"/>
        <v>5.4000000000000003E-3</v>
      </c>
      <c r="K30" s="13">
        <f t="shared" si="38"/>
        <v>3.04</v>
      </c>
      <c r="L30" s="53">
        <f t="shared" si="39"/>
        <v>5.4000000000000003E-3</v>
      </c>
      <c r="M30" s="13">
        <f t="shared" si="40"/>
        <v>3.04</v>
      </c>
      <c r="N30" s="53">
        <f t="shared" si="33"/>
        <v>5.4000000000000003E-3</v>
      </c>
      <c r="O30" s="13">
        <f t="shared" si="41"/>
        <v>3.04</v>
      </c>
      <c r="P30" s="53">
        <f t="shared" si="42"/>
        <v>5.4000000000000003E-3</v>
      </c>
      <c r="Q30" s="13">
        <f t="shared" si="43"/>
        <v>3.04</v>
      </c>
      <c r="R30" s="53">
        <f t="shared" si="42"/>
        <v>5.4000000000000003E-3</v>
      </c>
      <c r="S30" s="13">
        <f t="shared" si="44"/>
        <v>4.05</v>
      </c>
      <c r="T30" s="53">
        <f t="shared" si="33"/>
        <v>5.4000000000000003E-3</v>
      </c>
      <c r="U30" s="13">
        <f t="shared" si="45"/>
        <v>3.04</v>
      </c>
      <c r="V30" s="53">
        <f t="shared" si="33"/>
        <v>5.4000000000000003E-3</v>
      </c>
      <c r="W30" s="13">
        <f t="shared" si="46"/>
        <v>5.0599999999999996</v>
      </c>
      <c r="X30" s="53">
        <f t="shared" si="33"/>
        <v>5.4000000000000003E-3</v>
      </c>
      <c r="Y30" s="13">
        <f t="shared" si="47"/>
        <v>5.0599999999999996</v>
      </c>
    </row>
    <row r="31" spans="1:25" x14ac:dyDescent="0.25">
      <c r="A31" s="33" t="s">
        <v>98</v>
      </c>
      <c r="B31" s="19">
        <f>'F-I'!B31</f>
        <v>8.3299999999999999E-2</v>
      </c>
      <c r="C31" s="13">
        <f t="shared" si="32"/>
        <v>124.88</v>
      </c>
      <c r="D31" s="21">
        <f t="shared" si="33"/>
        <v>8.3299999999999999E-2</v>
      </c>
      <c r="E31" s="13">
        <f t="shared" si="34"/>
        <v>46.83</v>
      </c>
      <c r="F31" s="21">
        <f t="shared" si="35"/>
        <v>8.3299999999999999E-2</v>
      </c>
      <c r="G31" s="13">
        <f t="shared" si="36"/>
        <v>46.83</v>
      </c>
      <c r="H31" s="21">
        <f t="shared" si="35"/>
        <v>8.3299999999999999E-2</v>
      </c>
      <c r="I31" s="13">
        <f t="shared" si="37"/>
        <v>46.83</v>
      </c>
      <c r="J31" s="21">
        <f t="shared" si="33"/>
        <v>8.3299999999999999E-2</v>
      </c>
      <c r="K31" s="13">
        <f t="shared" si="38"/>
        <v>46.83</v>
      </c>
      <c r="L31" s="21">
        <f t="shared" si="39"/>
        <v>8.3299999999999999E-2</v>
      </c>
      <c r="M31" s="13">
        <f t="shared" si="40"/>
        <v>46.83</v>
      </c>
      <c r="N31" s="21">
        <f t="shared" si="33"/>
        <v>8.3299999999999999E-2</v>
      </c>
      <c r="O31" s="13">
        <f t="shared" si="41"/>
        <v>46.83</v>
      </c>
      <c r="P31" s="21">
        <f t="shared" si="42"/>
        <v>8.3299999999999999E-2</v>
      </c>
      <c r="Q31" s="13">
        <f t="shared" si="43"/>
        <v>46.83</v>
      </c>
      <c r="R31" s="21">
        <f t="shared" si="42"/>
        <v>8.3299999999999999E-2</v>
      </c>
      <c r="S31" s="13">
        <f t="shared" si="44"/>
        <v>62.44</v>
      </c>
      <c r="T31" s="21">
        <f t="shared" si="33"/>
        <v>8.3299999999999999E-2</v>
      </c>
      <c r="U31" s="13">
        <f t="shared" si="45"/>
        <v>46.83</v>
      </c>
      <c r="V31" s="21">
        <f t="shared" si="33"/>
        <v>8.3299999999999999E-2</v>
      </c>
      <c r="W31" s="13">
        <f t="shared" si="46"/>
        <v>78.05</v>
      </c>
      <c r="X31" s="21">
        <f t="shared" si="33"/>
        <v>8.3299999999999999E-2</v>
      </c>
      <c r="Y31" s="13">
        <f t="shared" si="47"/>
        <v>78.05</v>
      </c>
    </row>
    <row r="32" spans="1:25" x14ac:dyDescent="0.25">
      <c r="A32" s="29" t="s">
        <v>99</v>
      </c>
      <c r="B32" s="35" t="s">
        <v>82</v>
      </c>
      <c r="C32" s="3" t="s">
        <v>74</v>
      </c>
      <c r="D32" s="35" t="s">
        <v>82</v>
      </c>
      <c r="E32" s="3" t="s">
        <v>74</v>
      </c>
      <c r="F32" s="35" t="s">
        <v>82</v>
      </c>
      <c r="G32" s="3" t="s">
        <v>74</v>
      </c>
      <c r="H32" s="35" t="s">
        <v>82</v>
      </c>
      <c r="I32" s="3" t="s">
        <v>74</v>
      </c>
      <c r="J32" s="35" t="s">
        <v>82</v>
      </c>
      <c r="K32" s="3" t="s">
        <v>74</v>
      </c>
      <c r="L32" s="35" t="s">
        <v>82</v>
      </c>
      <c r="M32" s="3" t="s">
        <v>74</v>
      </c>
      <c r="N32" s="35" t="s">
        <v>82</v>
      </c>
      <c r="O32" s="3" t="s">
        <v>74</v>
      </c>
      <c r="P32" s="35" t="s">
        <v>82</v>
      </c>
      <c r="Q32" s="3" t="s">
        <v>74</v>
      </c>
      <c r="R32" s="35" t="s">
        <v>82</v>
      </c>
      <c r="S32" s="3" t="s">
        <v>74</v>
      </c>
      <c r="T32" s="35" t="s">
        <v>82</v>
      </c>
      <c r="U32" s="3" t="s">
        <v>74</v>
      </c>
      <c r="V32" s="35" t="s">
        <v>82</v>
      </c>
      <c r="W32" s="3" t="s">
        <v>74</v>
      </c>
      <c r="X32" s="35" t="s">
        <v>82</v>
      </c>
      <c r="Y32" s="3" t="s">
        <v>74</v>
      </c>
    </row>
    <row r="33" spans="1:25" x14ac:dyDescent="0.25">
      <c r="A33" s="33" t="s">
        <v>100</v>
      </c>
      <c r="B33" s="19">
        <f>'F-I'!B33</f>
        <v>0</v>
      </c>
      <c r="C33" s="13">
        <f t="shared" ref="C33:C35" si="48">ROUND(B$8*B33,2)</f>
        <v>0</v>
      </c>
      <c r="D33" s="21">
        <f t="shared" ref="D33:X35" si="49">$B33</f>
        <v>0</v>
      </c>
      <c r="E33" s="13">
        <f>ROUND(D$8*D33,2)</f>
        <v>0</v>
      </c>
      <c r="F33" s="21">
        <f>$B33</f>
        <v>0</v>
      </c>
      <c r="G33" s="13">
        <f>ROUND(F$8*F33,2)</f>
        <v>0</v>
      </c>
      <c r="H33" s="21">
        <f t="shared" ref="H33:H35" si="50">$B33</f>
        <v>0</v>
      </c>
      <c r="I33" s="13">
        <f>ROUND(H$8*H33,2)</f>
        <v>0</v>
      </c>
      <c r="J33" s="21">
        <f t="shared" ref="J33" si="51">$B33</f>
        <v>0</v>
      </c>
      <c r="K33" s="13">
        <f>ROUND(J$8*J33,2)</f>
        <v>0</v>
      </c>
      <c r="L33" s="21">
        <f>$B33</f>
        <v>0</v>
      </c>
      <c r="M33" s="13">
        <f>ROUND(L$8*L33,2)</f>
        <v>0</v>
      </c>
      <c r="N33" s="21">
        <f t="shared" si="49"/>
        <v>0</v>
      </c>
      <c r="O33" s="13">
        <f>ROUND(N$8*N33,2)</f>
        <v>0</v>
      </c>
      <c r="P33" s="21">
        <f>$B33</f>
        <v>0</v>
      </c>
      <c r="Q33" s="13">
        <f>ROUND(P$8*P33,2)</f>
        <v>0</v>
      </c>
      <c r="R33" s="21">
        <f>$B33</f>
        <v>0</v>
      </c>
      <c r="S33" s="13">
        <f>ROUND(R$8*R33,2)</f>
        <v>0</v>
      </c>
      <c r="T33" s="21">
        <f t="shared" si="49"/>
        <v>0</v>
      </c>
      <c r="U33" s="13">
        <f>ROUND(T$8*T33,2)</f>
        <v>0</v>
      </c>
      <c r="V33" s="21">
        <f t="shared" si="49"/>
        <v>0</v>
      </c>
      <c r="W33" s="13">
        <f>ROUND(V$8*V33,2)</f>
        <v>0</v>
      </c>
      <c r="X33" s="21">
        <f t="shared" si="49"/>
        <v>0</v>
      </c>
      <c r="Y33" s="13">
        <f>ROUND(X$8*X33,2)</f>
        <v>0</v>
      </c>
    </row>
    <row r="34" spans="1:25" x14ac:dyDescent="0.25">
      <c r="A34" s="33" t="s">
        <v>101</v>
      </c>
      <c r="B34" s="19">
        <f>'F-I'!B34</f>
        <v>0</v>
      </c>
      <c r="C34" s="13">
        <f t="shared" si="48"/>
        <v>0</v>
      </c>
      <c r="D34" s="21">
        <f t="shared" si="49"/>
        <v>0</v>
      </c>
      <c r="E34" s="13">
        <f>ROUND(D$8*D34,2)</f>
        <v>0</v>
      </c>
      <c r="F34" s="21">
        <f>$B34</f>
        <v>0</v>
      </c>
      <c r="G34" s="13">
        <f>ROUND(F$8*F34,2)</f>
        <v>0</v>
      </c>
      <c r="H34" s="21">
        <f t="shared" si="50"/>
        <v>0</v>
      </c>
      <c r="I34" s="13">
        <f>ROUND(H$8*H34,2)</f>
        <v>0</v>
      </c>
      <c r="J34" s="21">
        <f t="shared" si="49"/>
        <v>0</v>
      </c>
      <c r="K34" s="13">
        <f>ROUND(J$8*J34,2)</f>
        <v>0</v>
      </c>
      <c r="L34" s="21">
        <f>$B34</f>
        <v>0</v>
      </c>
      <c r="M34" s="13">
        <f>ROUND(L$8*L34,2)</f>
        <v>0</v>
      </c>
      <c r="N34" s="21">
        <f t="shared" si="49"/>
        <v>0</v>
      </c>
      <c r="O34" s="13">
        <f>ROUND(N$8*N34,2)</f>
        <v>0</v>
      </c>
      <c r="P34" s="21">
        <f>$B34</f>
        <v>0</v>
      </c>
      <c r="Q34" s="13">
        <f>ROUND(P$8*P34,2)</f>
        <v>0</v>
      </c>
      <c r="R34" s="21">
        <f>$B34</f>
        <v>0</v>
      </c>
      <c r="S34" s="13">
        <f>ROUND(R$8*R34,2)</f>
        <v>0</v>
      </c>
      <c r="T34" s="21">
        <f t="shared" si="49"/>
        <v>0</v>
      </c>
      <c r="U34" s="13">
        <f>ROUND(T$8*T34,2)</f>
        <v>0</v>
      </c>
      <c r="V34" s="21">
        <f t="shared" si="49"/>
        <v>0</v>
      </c>
      <c r="W34" s="13">
        <f>ROUND(V$8*V34,2)</f>
        <v>0</v>
      </c>
      <c r="X34" s="21">
        <f t="shared" si="49"/>
        <v>0</v>
      </c>
      <c r="Y34" s="13">
        <f>ROUND(X$8*X34,2)</f>
        <v>0</v>
      </c>
    </row>
    <row r="35" spans="1:25" x14ac:dyDescent="0.25">
      <c r="A35" s="33" t="s">
        <v>102</v>
      </c>
      <c r="B35" s="19">
        <f>'F-I'!B35</f>
        <v>3.44E-2</v>
      </c>
      <c r="C35" s="13">
        <f t="shared" si="48"/>
        <v>51.57</v>
      </c>
      <c r="D35" s="21">
        <f t="shared" si="49"/>
        <v>3.44E-2</v>
      </c>
      <c r="E35" s="13">
        <f>ROUND(D$8*D35,2)</f>
        <v>19.34</v>
      </c>
      <c r="F35" s="21">
        <f>$B35</f>
        <v>3.44E-2</v>
      </c>
      <c r="G35" s="13">
        <f>ROUND(F$8*F35,2)</f>
        <v>19.34</v>
      </c>
      <c r="H35" s="21">
        <f t="shared" si="50"/>
        <v>3.44E-2</v>
      </c>
      <c r="I35" s="13">
        <f>ROUND(H$8*H35,2)</f>
        <v>19.34</v>
      </c>
      <c r="J35" s="21">
        <f t="shared" si="49"/>
        <v>3.44E-2</v>
      </c>
      <c r="K35" s="13">
        <f>ROUND(J$8*J35,2)</f>
        <v>19.34</v>
      </c>
      <c r="L35" s="21">
        <f>$B35</f>
        <v>3.44E-2</v>
      </c>
      <c r="M35" s="13">
        <f>ROUND(L$8*L35,2)</f>
        <v>19.34</v>
      </c>
      <c r="N35" s="21">
        <f t="shared" si="49"/>
        <v>3.44E-2</v>
      </c>
      <c r="O35" s="13">
        <f>ROUND(N$8*N35,2)</f>
        <v>19.34</v>
      </c>
      <c r="P35" s="21">
        <f>$B35</f>
        <v>3.44E-2</v>
      </c>
      <c r="Q35" s="13">
        <f>ROUND(P$8*P35,2)</f>
        <v>19.34</v>
      </c>
      <c r="R35" s="21">
        <f>$B35</f>
        <v>3.44E-2</v>
      </c>
      <c r="S35" s="13">
        <f>ROUND(R$8*R35,2)</f>
        <v>25.79</v>
      </c>
      <c r="T35" s="21">
        <f t="shared" si="49"/>
        <v>3.44E-2</v>
      </c>
      <c r="U35" s="13">
        <f>ROUND(T$8*T35,2)</f>
        <v>19.34</v>
      </c>
      <c r="V35" s="21">
        <f t="shared" si="49"/>
        <v>3.44E-2</v>
      </c>
      <c r="W35" s="13">
        <f>ROUND(V$8*V35,2)</f>
        <v>32.229999999999997</v>
      </c>
      <c r="X35" s="21">
        <f t="shared" si="49"/>
        <v>3.44E-2</v>
      </c>
      <c r="Y35" s="13">
        <f>ROUND(X$8*X35,2)</f>
        <v>32.229999999999997</v>
      </c>
    </row>
    <row r="36" spans="1:25" x14ac:dyDescent="0.25">
      <c r="A36" s="29" t="s">
        <v>103</v>
      </c>
      <c r="B36" s="35" t="s">
        <v>82</v>
      </c>
      <c r="C36" s="3" t="s">
        <v>74</v>
      </c>
      <c r="D36" s="35" t="s">
        <v>82</v>
      </c>
      <c r="E36" s="3" t="s">
        <v>74</v>
      </c>
      <c r="F36" s="35" t="s">
        <v>82</v>
      </c>
      <c r="G36" s="3" t="s">
        <v>74</v>
      </c>
      <c r="H36" s="35" t="s">
        <v>82</v>
      </c>
      <c r="I36" s="3" t="s">
        <v>74</v>
      </c>
      <c r="J36" s="35" t="s">
        <v>82</v>
      </c>
      <c r="K36" s="3" t="s">
        <v>74</v>
      </c>
      <c r="L36" s="35" t="s">
        <v>82</v>
      </c>
      <c r="M36" s="3" t="s">
        <v>74</v>
      </c>
      <c r="N36" s="35" t="s">
        <v>82</v>
      </c>
      <c r="O36" s="3" t="s">
        <v>74</v>
      </c>
      <c r="P36" s="35" t="s">
        <v>82</v>
      </c>
      <c r="Q36" s="3" t="s">
        <v>74</v>
      </c>
      <c r="R36" s="35" t="s">
        <v>82</v>
      </c>
      <c r="S36" s="3" t="s">
        <v>74</v>
      </c>
      <c r="T36" s="35" t="s">
        <v>82</v>
      </c>
      <c r="U36" s="3" t="s">
        <v>74</v>
      </c>
      <c r="V36" s="35" t="s">
        <v>82</v>
      </c>
      <c r="W36" s="3" t="s">
        <v>74</v>
      </c>
      <c r="X36" s="35" t="s">
        <v>82</v>
      </c>
      <c r="Y36" s="3" t="s">
        <v>74</v>
      </c>
    </row>
    <row r="37" spans="1:25" ht="25.5" x14ac:dyDescent="0.25">
      <c r="A37" s="33" t="s">
        <v>104</v>
      </c>
      <c r="B37" s="36">
        <f>ROUND(SUM(B16:B23)*SUM(B25:B31),4)</f>
        <v>5.5899999999999998E-2</v>
      </c>
      <c r="C37" s="13">
        <f>ROUND(B$8*B37,2)</f>
        <v>83.81</v>
      </c>
      <c r="D37" s="36">
        <f>ROUND(SUM(D16:D23)*SUM(D25:D31),4)</f>
        <v>5.5899999999999998E-2</v>
      </c>
      <c r="E37" s="13">
        <f>ROUND(D$8*D37,2)</f>
        <v>31.43</v>
      </c>
      <c r="F37" s="36">
        <f>ROUND(SUM(F16:F23)*SUM(F25:F31),4)</f>
        <v>5.5899999999999998E-2</v>
      </c>
      <c r="G37" s="13">
        <f>ROUND(F$8*F37,2)</f>
        <v>31.43</v>
      </c>
      <c r="H37" s="36">
        <f>ROUND(SUM(H16:H23)*SUM(H25:H31),4)</f>
        <v>5.5899999999999998E-2</v>
      </c>
      <c r="I37" s="13">
        <f>ROUND(H$8*H37,2)</f>
        <v>31.43</v>
      </c>
      <c r="J37" s="36">
        <f>ROUND(SUM(J16:J23)*SUM(J25:J31),4)</f>
        <v>5.5899999999999998E-2</v>
      </c>
      <c r="K37" s="13">
        <f>ROUND(J$8*J37,2)</f>
        <v>31.43</v>
      </c>
      <c r="L37" s="36">
        <f>ROUND(SUM(L16:L23)*SUM(L25:L31),4)</f>
        <v>5.5899999999999998E-2</v>
      </c>
      <c r="M37" s="13">
        <f>ROUND(L$8*L37,2)</f>
        <v>31.43</v>
      </c>
      <c r="N37" s="36">
        <f>ROUND(SUM(N16:N23)*SUM(N25:N31),4)</f>
        <v>5.5899999999999998E-2</v>
      </c>
      <c r="O37" s="13">
        <f>ROUND(N$8*N37,2)</f>
        <v>31.43</v>
      </c>
      <c r="P37" s="36">
        <f>ROUND(SUM(P16:P23)*SUM(P25:P31),4)</f>
        <v>5.5899999999999998E-2</v>
      </c>
      <c r="Q37" s="13">
        <f>ROUND(P$8*P37,2)</f>
        <v>31.43</v>
      </c>
      <c r="R37" s="36">
        <f>ROUND(SUM(R16:R23)*SUM(R25:R31),4)</f>
        <v>5.5899999999999998E-2</v>
      </c>
      <c r="S37" s="13">
        <f>ROUND(R$8*R37,2)</f>
        <v>41.9</v>
      </c>
      <c r="T37" s="36">
        <f>ROUND(SUM(T16:T23)*SUM(T25:T31),4)</f>
        <v>5.5899999999999998E-2</v>
      </c>
      <c r="U37" s="13">
        <f>ROUND(T$8*T37,2)</f>
        <v>31.43</v>
      </c>
      <c r="V37" s="36">
        <f>ROUND(SUM(V16:V23)*SUM(V25:V31),4)</f>
        <v>5.5899999999999998E-2</v>
      </c>
      <c r="W37" s="13">
        <f>ROUND(V$8*V37,2)</f>
        <v>52.38</v>
      </c>
      <c r="X37" s="36">
        <f>ROUND(SUM(X16:X23)*SUM(X25:X31),4)</f>
        <v>5.5899999999999998E-2</v>
      </c>
      <c r="Y37" s="13">
        <f>ROUND(X$8*X37,2)</f>
        <v>52.38</v>
      </c>
    </row>
    <row r="38" spans="1:25" x14ac:dyDescent="0.25">
      <c r="A38" s="29" t="s">
        <v>105</v>
      </c>
      <c r="B38" s="37">
        <f>SUM(B16:B37)</f>
        <v>0.57009999999999994</v>
      </c>
      <c r="C38" s="153">
        <f t="shared" ref="C38:E38" si="52">SUM(C16:C37)</f>
        <v>854.7</v>
      </c>
      <c r="D38" s="37">
        <f t="shared" si="52"/>
        <v>0.57009999999999994</v>
      </c>
      <c r="E38" s="153">
        <f t="shared" si="52"/>
        <v>320.52</v>
      </c>
      <c r="F38" s="37">
        <f>SUM(F16:F37)</f>
        <v>0.57009999999999994</v>
      </c>
      <c r="G38" s="153">
        <f>SUM(G16:G37)</f>
        <v>320.52</v>
      </c>
      <c r="H38" s="37">
        <f>SUM(H16:H37)</f>
        <v>0.57009999999999994</v>
      </c>
      <c r="I38" s="153">
        <f>SUM(I16:I37)</f>
        <v>320.52</v>
      </c>
      <c r="J38" s="37">
        <f t="shared" ref="J38:O38" si="53">SUM(J16:J37)</f>
        <v>0.57009999999999994</v>
      </c>
      <c r="K38" s="153">
        <f t="shared" si="53"/>
        <v>320.52</v>
      </c>
      <c r="L38" s="37">
        <f>SUM(L16:L37)</f>
        <v>0.57009999999999994</v>
      </c>
      <c r="M38" s="153">
        <f>SUM(M16:M37)</f>
        <v>320.52</v>
      </c>
      <c r="N38" s="37">
        <f t="shared" si="53"/>
        <v>0.57009999999999994</v>
      </c>
      <c r="O38" s="153">
        <f t="shared" si="53"/>
        <v>320.52</v>
      </c>
      <c r="P38" s="37">
        <f t="shared" ref="P38:Y38" si="54">SUM(P16:P37)</f>
        <v>0.57009999999999994</v>
      </c>
      <c r="Q38" s="153">
        <f t="shared" si="54"/>
        <v>320.52</v>
      </c>
      <c r="R38" s="37">
        <f t="shared" si="54"/>
        <v>0.57009999999999994</v>
      </c>
      <c r="S38" s="166">
        <f t="shared" si="54"/>
        <v>427.34999999999997</v>
      </c>
      <c r="T38" s="37">
        <f t="shared" si="54"/>
        <v>0.57009999999999994</v>
      </c>
      <c r="U38" s="153">
        <f t="shared" si="54"/>
        <v>320.52</v>
      </c>
      <c r="V38" s="37">
        <f t="shared" si="54"/>
        <v>0.57009999999999994</v>
      </c>
      <c r="W38" s="166">
        <f t="shared" si="54"/>
        <v>534.18000000000006</v>
      </c>
      <c r="X38" s="37">
        <f t="shared" si="54"/>
        <v>0.57009999999999994</v>
      </c>
      <c r="Y38" s="166">
        <f t="shared" si="54"/>
        <v>534.18000000000006</v>
      </c>
    </row>
    <row r="39" spans="1:25" x14ac:dyDescent="0.25">
      <c r="A39" s="29" t="s">
        <v>106</v>
      </c>
      <c r="B39" s="38"/>
      <c r="C39" s="153">
        <f>B8+C38</f>
        <v>2353.9</v>
      </c>
      <c r="D39" s="38"/>
      <c r="E39" s="153">
        <f t="shared" ref="E39" si="55">D8+E38</f>
        <v>882.72</v>
      </c>
      <c r="F39" s="38"/>
      <c r="G39" s="153">
        <f t="shared" ref="G39" si="56">F8+G38</f>
        <v>882.72</v>
      </c>
      <c r="H39" s="38"/>
      <c r="I39" s="153">
        <f t="shared" ref="I39" si="57">H8+I38</f>
        <v>882.72</v>
      </c>
      <c r="J39" s="38"/>
      <c r="K39" s="153">
        <f t="shared" ref="K39" si="58">J8+K38</f>
        <v>882.72</v>
      </c>
      <c r="L39" s="38"/>
      <c r="M39" s="153">
        <f t="shared" ref="M39" si="59">L8+M38</f>
        <v>882.72</v>
      </c>
      <c r="N39" s="38"/>
      <c r="O39" s="153">
        <f t="shared" ref="O39" si="60">N8+O38</f>
        <v>882.72</v>
      </c>
      <c r="P39" s="38"/>
      <c r="Q39" s="153">
        <f t="shared" ref="Q39" si="61">P8+Q38</f>
        <v>882.72</v>
      </c>
      <c r="R39" s="38"/>
      <c r="S39" s="166">
        <f t="shared" ref="S39" si="62">R8+S38</f>
        <v>1176.95</v>
      </c>
      <c r="T39" s="38"/>
      <c r="U39" s="153">
        <f t="shared" ref="U39" si="63">T8+U38</f>
        <v>882.72</v>
      </c>
      <c r="V39" s="38"/>
      <c r="W39" s="166">
        <f t="shared" ref="W39" si="64">V8+W38</f>
        <v>1471.18</v>
      </c>
      <c r="X39" s="38"/>
      <c r="Y39" s="166">
        <f t="shared" ref="Y39" si="65">X8+Y38</f>
        <v>1471.18</v>
      </c>
    </row>
    <row r="40" spans="1:25" x14ac:dyDescent="0.25">
      <c r="A40" s="30" t="s">
        <v>107</v>
      </c>
      <c r="B40" s="240"/>
      <c r="C40" s="241"/>
      <c r="D40" s="240"/>
      <c r="E40" s="241"/>
      <c r="F40" s="240"/>
      <c r="G40" s="241"/>
      <c r="H40" s="240"/>
      <c r="I40" s="241"/>
      <c r="J40" s="240"/>
      <c r="K40" s="241"/>
      <c r="L40" s="240"/>
      <c r="M40" s="241"/>
      <c r="N40" s="240"/>
      <c r="O40" s="241"/>
      <c r="P40" s="240"/>
      <c r="Q40" s="241"/>
      <c r="R40" s="240"/>
      <c r="S40" s="241"/>
      <c r="T40" s="240"/>
      <c r="U40" s="241"/>
      <c r="V40" s="240"/>
      <c r="W40" s="241"/>
      <c r="X40" s="240"/>
      <c r="Y40" s="241"/>
    </row>
    <row r="41" spans="1:25" x14ac:dyDescent="0.25">
      <c r="A41" s="247" t="s">
        <v>108</v>
      </c>
      <c r="B41" s="246" t="s">
        <v>74</v>
      </c>
      <c r="C41" s="246"/>
      <c r="D41" s="267" t="s">
        <v>74</v>
      </c>
      <c r="E41" s="268"/>
      <c r="F41" s="267" t="s">
        <v>74</v>
      </c>
      <c r="G41" s="268"/>
      <c r="H41" s="267" t="s">
        <v>74</v>
      </c>
      <c r="I41" s="268"/>
      <c r="J41" s="267" t="s">
        <v>74</v>
      </c>
      <c r="K41" s="268"/>
      <c r="L41" s="267" t="s">
        <v>74</v>
      </c>
      <c r="M41" s="268"/>
      <c r="N41" s="267" t="s">
        <v>74</v>
      </c>
      <c r="O41" s="268"/>
      <c r="P41" s="267" t="s">
        <v>74</v>
      </c>
      <c r="Q41" s="268"/>
      <c r="R41" s="267" t="s">
        <v>74</v>
      </c>
      <c r="S41" s="268"/>
      <c r="T41" s="267" t="s">
        <v>74</v>
      </c>
      <c r="U41" s="268"/>
      <c r="V41" s="267" t="s">
        <v>74</v>
      </c>
      <c r="W41" s="268"/>
      <c r="X41" s="267" t="s">
        <v>74</v>
      </c>
      <c r="Y41" s="268"/>
    </row>
    <row r="42" spans="1:25" x14ac:dyDescent="0.25">
      <c r="A42" s="248"/>
      <c r="B42" s="148" t="s">
        <v>109</v>
      </c>
      <c r="C42" s="148" t="s">
        <v>19</v>
      </c>
      <c r="D42" s="148" t="s">
        <v>109</v>
      </c>
      <c r="E42" s="148" t="s">
        <v>19</v>
      </c>
      <c r="F42" s="148" t="s">
        <v>109</v>
      </c>
      <c r="G42" s="148" t="s">
        <v>19</v>
      </c>
      <c r="H42" s="148" t="s">
        <v>109</v>
      </c>
      <c r="I42" s="148" t="s">
        <v>19</v>
      </c>
      <c r="J42" s="148" t="s">
        <v>109</v>
      </c>
      <c r="K42" s="148" t="s">
        <v>19</v>
      </c>
      <c r="L42" s="148" t="s">
        <v>109</v>
      </c>
      <c r="M42" s="148" t="s">
        <v>19</v>
      </c>
      <c r="N42" s="148" t="s">
        <v>109</v>
      </c>
      <c r="O42" s="148" t="s">
        <v>19</v>
      </c>
      <c r="P42" s="148" t="s">
        <v>109</v>
      </c>
      <c r="Q42" s="148" t="s">
        <v>19</v>
      </c>
      <c r="R42" s="165" t="s">
        <v>109</v>
      </c>
      <c r="S42" s="165" t="s">
        <v>19</v>
      </c>
      <c r="T42" s="148" t="s">
        <v>109</v>
      </c>
      <c r="U42" s="148" t="s">
        <v>19</v>
      </c>
      <c r="V42" s="165" t="s">
        <v>109</v>
      </c>
      <c r="W42" s="165" t="s">
        <v>19</v>
      </c>
      <c r="X42" s="165" t="s">
        <v>109</v>
      </c>
      <c r="Y42" s="165" t="s">
        <v>19</v>
      </c>
    </row>
    <row r="43" spans="1:25" ht="38.25" x14ac:dyDescent="0.25">
      <c r="A43" s="39" t="s">
        <v>161</v>
      </c>
      <c r="B43" s="54">
        <v>5.95</v>
      </c>
      <c r="C43" s="40">
        <f>IFERROR(ROUND((22*2*B43)-(0.06*B9),2),0)</f>
        <v>171.85</v>
      </c>
      <c r="D43" s="54">
        <v>3.72</v>
      </c>
      <c r="E43" s="40">
        <f t="shared" ref="E43:G43" si="66">IFERROR(ROUND((22*2*D43)-(0.06*D9),2),0)</f>
        <v>129.94999999999999</v>
      </c>
      <c r="F43" s="54">
        <v>5.8</v>
      </c>
      <c r="G43" s="40">
        <f t="shared" si="66"/>
        <v>221.47</v>
      </c>
      <c r="H43" s="54">
        <v>3.4</v>
      </c>
      <c r="I43" s="40">
        <f t="shared" ref="I43" si="67">IFERROR(ROUND((22*2*H43)-(0.06*H9),2),0)</f>
        <v>115.87</v>
      </c>
      <c r="J43" s="54">
        <v>3.6</v>
      </c>
      <c r="K43" s="40">
        <f>IFERROR(ROUND((22*2*J43)-(0.06*J9),2),0)</f>
        <v>124.67</v>
      </c>
      <c r="L43" s="54">
        <v>4.3499999999999996</v>
      </c>
      <c r="M43" s="40">
        <f t="shared" ref="M43" si="68">IFERROR(ROUND((22*2*L43)-(0.06*L9),2),0)</f>
        <v>157.66999999999999</v>
      </c>
      <c r="N43" s="54">
        <v>5.5</v>
      </c>
      <c r="O43" s="40">
        <f>IFERROR(ROUND((22*2*N43)-(0.06*N9),2),0)</f>
        <v>208.27</v>
      </c>
      <c r="P43" s="54">
        <v>6.25</v>
      </c>
      <c r="Q43" s="40">
        <f t="shared" ref="Q43" si="69">IFERROR(ROUND((22*2*P43)-(0.06*P9),2),0)</f>
        <v>241.27</v>
      </c>
      <c r="R43" s="54">
        <v>6.25</v>
      </c>
      <c r="S43" s="40">
        <f t="shared" ref="S43" si="70">IFERROR(ROUND((22*2*R43)-(0.06*R9),2),0)</f>
        <v>230.02</v>
      </c>
      <c r="T43" s="54">
        <v>9.5500000000000007</v>
      </c>
      <c r="U43" s="40">
        <f t="shared" ref="U43" si="71">IFERROR(ROUND((22*2*T43)-(0.06*T9),2),0)</f>
        <v>386.47</v>
      </c>
      <c r="V43" s="54">
        <v>9.5500000000000007</v>
      </c>
      <c r="W43" s="40">
        <f t="shared" ref="W43" si="72">IFERROR(ROUND((22*2*V43)-(0.06*V9),2),0)</f>
        <v>363.98</v>
      </c>
      <c r="X43" s="54">
        <v>5.6</v>
      </c>
      <c r="Y43" s="40">
        <f t="shared" ref="Y43" si="73">IFERROR(ROUND((22*2*X43)-(0.06*X9),2),0)</f>
        <v>190.18</v>
      </c>
    </row>
    <row r="44" spans="1:25" ht="38.25" customHeight="1" x14ac:dyDescent="0.25">
      <c r="A44" s="41" t="s">
        <v>112</v>
      </c>
      <c r="B44" s="55">
        <v>29.15</v>
      </c>
      <c r="C44" s="42">
        <f>IFERROR(ROUND(B44*22*80%,2),0)</f>
        <v>513.04</v>
      </c>
      <c r="D44" s="55" t="s">
        <v>113</v>
      </c>
      <c r="E44" s="42">
        <f t="shared" ref="E44" si="74">IFERROR(ROUND(D44*22*80%,2),0)</f>
        <v>0</v>
      </c>
      <c r="F44" s="55" t="s">
        <v>113</v>
      </c>
      <c r="G44" s="42">
        <f t="shared" ref="G44" si="75">IFERROR(ROUND(F44*22*80%,2),0)</f>
        <v>0</v>
      </c>
      <c r="H44" s="55" t="s">
        <v>113</v>
      </c>
      <c r="I44" s="42">
        <f t="shared" ref="I44" si="76">IFERROR(ROUND(H44*22*80%,2),0)</f>
        <v>0</v>
      </c>
      <c r="J44" s="55" t="s">
        <v>113</v>
      </c>
      <c r="K44" s="42">
        <f t="shared" ref="K44" si="77">IFERROR(ROUND(J44*22*80%,2),0)</f>
        <v>0</v>
      </c>
      <c r="L44" s="55" t="s">
        <v>113</v>
      </c>
      <c r="M44" s="42">
        <f t="shared" ref="M44" si="78">IFERROR(ROUND(L44*22*80%,2),0)</f>
        <v>0</v>
      </c>
      <c r="N44" s="55" t="s">
        <v>113</v>
      </c>
      <c r="O44" s="42">
        <f t="shared" ref="O44" si="79">IFERROR(ROUND(N44*22*80%,2),0)</f>
        <v>0</v>
      </c>
      <c r="P44" s="55" t="s">
        <v>113</v>
      </c>
      <c r="Q44" s="42">
        <f t="shared" ref="Q44" si="80">IFERROR(ROUND(P44*22*80%,2),0)</f>
        <v>0</v>
      </c>
      <c r="R44" s="55" t="s">
        <v>113</v>
      </c>
      <c r="S44" s="42">
        <f t="shared" ref="S44" si="81">IFERROR(ROUND(R44*22*80%,2),0)</f>
        <v>0</v>
      </c>
      <c r="T44" s="55" t="s">
        <v>113</v>
      </c>
      <c r="U44" s="42">
        <f t="shared" ref="U44" si="82">IFERROR(ROUND(T44*22*80%,2),0)</f>
        <v>0</v>
      </c>
      <c r="V44" s="55" t="s">
        <v>113</v>
      </c>
      <c r="W44" s="42">
        <f t="shared" ref="W44" si="83">IFERROR(ROUND(V44*22*80%,2),0)</f>
        <v>0</v>
      </c>
      <c r="X44" s="55" t="s">
        <v>113</v>
      </c>
      <c r="Y44" s="42">
        <f t="shared" ref="Y44" si="84">IFERROR(ROUND(X44*22*80%,2),0)</f>
        <v>0</v>
      </c>
    </row>
    <row r="45" spans="1:25" x14ac:dyDescent="0.25">
      <c r="A45" s="41" t="s">
        <v>114</v>
      </c>
      <c r="B45" s="243" t="s">
        <v>115</v>
      </c>
      <c r="C45" s="243"/>
      <c r="D45" s="244" t="str">
        <f t="shared" ref="D45:X51" si="85">$B45</f>
        <v>Não se aplica</v>
      </c>
      <c r="E45" s="244"/>
      <c r="F45" s="244" t="str">
        <f t="shared" ref="F45:F47" si="86">$B45</f>
        <v>Não se aplica</v>
      </c>
      <c r="G45" s="244"/>
      <c r="H45" s="244" t="str">
        <f t="shared" ref="F45:R51" si="87">$B45</f>
        <v>Não se aplica</v>
      </c>
      <c r="I45" s="244"/>
      <c r="J45" s="244" t="str">
        <f t="shared" si="85"/>
        <v>Não se aplica</v>
      </c>
      <c r="K45" s="244"/>
      <c r="L45" s="244" t="str">
        <f t="shared" ref="L45" si="88">$B45</f>
        <v>Não se aplica</v>
      </c>
      <c r="M45" s="244"/>
      <c r="N45" s="244" t="str">
        <f t="shared" si="85"/>
        <v>Não se aplica</v>
      </c>
      <c r="O45" s="244"/>
      <c r="P45" s="244" t="str">
        <f t="shared" si="85"/>
        <v>Não se aplica</v>
      </c>
      <c r="Q45" s="244"/>
      <c r="R45" s="244" t="str">
        <f t="shared" si="85"/>
        <v>Não se aplica</v>
      </c>
      <c r="S45" s="244"/>
      <c r="T45" s="244" t="str">
        <f t="shared" si="85"/>
        <v>Não se aplica</v>
      </c>
      <c r="U45" s="242"/>
      <c r="V45" s="244" t="str">
        <f t="shared" si="85"/>
        <v>Não se aplica</v>
      </c>
      <c r="W45" s="242"/>
      <c r="X45" s="244" t="str">
        <f t="shared" si="85"/>
        <v>Não se aplica</v>
      </c>
      <c r="Y45" s="242"/>
    </row>
    <row r="46" spans="1:25" x14ac:dyDescent="0.25">
      <c r="A46" s="41" t="s">
        <v>116</v>
      </c>
      <c r="B46" s="243" t="s">
        <v>115</v>
      </c>
      <c r="C46" s="243"/>
      <c r="D46" s="244" t="str">
        <f t="shared" si="85"/>
        <v>Não se aplica</v>
      </c>
      <c r="E46" s="244"/>
      <c r="F46" s="244" t="str">
        <f t="shared" si="86"/>
        <v>Não se aplica</v>
      </c>
      <c r="G46" s="244"/>
      <c r="H46" s="244" t="str">
        <f t="shared" si="87"/>
        <v>Não se aplica</v>
      </c>
      <c r="I46" s="244"/>
      <c r="J46" s="244" t="str">
        <f t="shared" si="87"/>
        <v>Não se aplica</v>
      </c>
      <c r="K46" s="244"/>
      <c r="L46" s="244" t="str">
        <f t="shared" ref="L46:R47" si="89">$B46</f>
        <v>Não se aplica</v>
      </c>
      <c r="M46" s="244"/>
      <c r="N46" s="244" t="str">
        <f t="shared" si="85"/>
        <v>Não se aplica</v>
      </c>
      <c r="O46" s="244"/>
      <c r="P46" s="244" t="str">
        <f t="shared" si="89"/>
        <v>Não se aplica</v>
      </c>
      <c r="Q46" s="244"/>
      <c r="R46" s="244" t="str">
        <f t="shared" si="89"/>
        <v>Não se aplica</v>
      </c>
      <c r="S46" s="244"/>
      <c r="T46" s="244" t="str">
        <f t="shared" si="85"/>
        <v>Não se aplica</v>
      </c>
      <c r="U46" s="242"/>
      <c r="V46" s="244" t="str">
        <f t="shared" si="85"/>
        <v>Não se aplica</v>
      </c>
      <c r="W46" s="242"/>
      <c r="X46" s="244" t="str">
        <f t="shared" si="85"/>
        <v>Não se aplica</v>
      </c>
      <c r="Y46" s="242"/>
    </row>
    <row r="47" spans="1:25" x14ac:dyDescent="0.25">
      <c r="A47" s="41" t="s">
        <v>162</v>
      </c>
      <c r="B47" s="243">
        <v>77.25</v>
      </c>
      <c r="C47" s="243"/>
      <c r="D47" s="244">
        <f t="shared" si="85"/>
        <v>77.25</v>
      </c>
      <c r="E47" s="245"/>
      <c r="F47" s="244">
        <f t="shared" si="86"/>
        <v>77.25</v>
      </c>
      <c r="G47" s="245"/>
      <c r="H47" s="244">
        <f t="shared" si="87"/>
        <v>77.25</v>
      </c>
      <c r="I47" s="245"/>
      <c r="J47" s="244">
        <f t="shared" si="87"/>
        <v>77.25</v>
      </c>
      <c r="K47" s="245"/>
      <c r="L47" s="244">
        <f t="shared" si="89"/>
        <v>77.25</v>
      </c>
      <c r="M47" s="245"/>
      <c r="N47" s="244">
        <f t="shared" si="85"/>
        <v>77.25</v>
      </c>
      <c r="O47" s="245"/>
      <c r="P47" s="244">
        <f t="shared" si="89"/>
        <v>77.25</v>
      </c>
      <c r="Q47" s="245"/>
      <c r="R47" s="244">
        <f t="shared" si="89"/>
        <v>77.25</v>
      </c>
      <c r="S47" s="245"/>
      <c r="T47" s="244">
        <f t="shared" si="85"/>
        <v>77.25</v>
      </c>
      <c r="U47" s="245"/>
      <c r="V47" s="244">
        <f t="shared" si="85"/>
        <v>77.25</v>
      </c>
      <c r="W47" s="245"/>
      <c r="X47" s="244">
        <f t="shared" si="85"/>
        <v>77.25</v>
      </c>
      <c r="Y47" s="245"/>
    </row>
    <row r="48" spans="1:25" x14ac:dyDescent="0.25">
      <c r="A48" s="43" t="s">
        <v>117</v>
      </c>
      <c r="B48" s="243"/>
      <c r="C48" s="243"/>
      <c r="D48" s="244">
        <f t="shared" si="85"/>
        <v>0</v>
      </c>
      <c r="E48" s="244"/>
      <c r="F48" s="244">
        <f t="shared" si="87"/>
        <v>0</v>
      </c>
      <c r="G48" s="244"/>
      <c r="H48" s="244">
        <f t="shared" si="87"/>
        <v>0</v>
      </c>
      <c r="I48" s="244"/>
      <c r="J48" s="244">
        <f t="shared" si="85"/>
        <v>0</v>
      </c>
      <c r="K48" s="244"/>
      <c r="L48" s="244">
        <f t="shared" si="87"/>
        <v>0</v>
      </c>
      <c r="M48" s="244"/>
      <c r="N48" s="244">
        <f t="shared" si="85"/>
        <v>0</v>
      </c>
      <c r="O48" s="244"/>
      <c r="P48" s="244">
        <f t="shared" si="87"/>
        <v>0</v>
      </c>
      <c r="Q48" s="244"/>
      <c r="R48" s="244">
        <f t="shared" si="87"/>
        <v>0</v>
      </c>
      <c r="S48" s="244"/>
      <c r="T48" s="244">
        <f t="shared" si="85"/>
        <v>0</v>
      </c>
      <c r="U48" s="242"/>
      <c r="V48" s="244">
        <f t="shared" si="85"/>
        <v>0</v>
      </c>
      <c r="W48" s="242"/>
      <c r="X48" s="244">
        <f t="shared" si="85"/>
        <v>0</v>
      </c>
      <c r="Y48" s="242"/>
    </row>
    <row r="49" spans="1:25" x14ac:dyDescent="0.25">
      <c r="A49" s="41" t="s">
        <v>118</v>
      </c>
      <c r="B49" s="243">
        <f>Uniformes!$D$9</f>
        <v>0</v>
      </c>
      <c r="C49" s="243"/>
      <c r="D49" s="244">
        <f t="shared" si="85"/>
        <v>0</v>
      </c>
      <c r="E49" s="244"/>
      <c r="F49" s="244">
        <f t="shared" si="87"/>
        <v>0</v>
      </c>
      <c r="G49" s="244"/>
      <c r="H49" s="244">
        <f t="shared" si="87"/>
        <v>0</v>
      </c>
      <c r="I49" s="244"/>
      <c r="J49" s="244">
        <f t="shared" si="85"/>
        <v>0</v>
      </c>
      <c r="K49" s="244"/>
      <c r="L49" s="244">
        <f t="shared" si="87"/>
        <v>0</v>
      </c>
      <c r="M49" s="244"/>
      <c r="N49" s="244">
        <f t="shared" si="85"/>
        <v>0</v>
      </c>
      <c r="O49" s="244"/>
      <c r="P49" s="244">
        <f t="shared" si="87"/>
        <v>0</v>
      </c>
      <c r="Q49" s="244"/>
      <c r="R49" s="244">
        <f t="shared" si="87"/>
        <v>0</v>
      </c>
      <c r="S49" s="244"/>
      <c r="T49" s="244">
        <f t="shared" si="85"/>
        <v>0</v>
      </c>
      <c r="U49" s="242"/>
      <c r="V49" s="244">
        <f t="shared" si="85"/>
        <v>0</v>
      </c>
      <c r="W49" s="242"/>
      <c r="X49" s="244">
        <f t="shared" si="85"/>
        <v>0</v>
      </c>
      <c r="Y49" s="242"/>
    </row>
    <row r="50" spans="1:25" x14ac:dyDescent="0.25">
      <c r="A50" s="56" t="s">
        <v>212</v>
      </c>
      <c r="B50" s="243">
        <f>Materiais!G34</f>
        <v>0</v>
      </c>
      <c r="C50" s="243"/>
      <c r="D50" s="244">
        <f t="shared" si="85"/>
        <v>0</v>
      </c>
      <c r="E50" s="244"/>
      <c r="F50" s="244">
        <f t="shared" si="87"/>
        <v>0</v>
      </c>
      <c r="G50" s="244"/>
      <c r="H50" s="244">
        <f t="shared" si="87"/>
        <v>0</v>
      </c>
      <c r="I50" s="244"/>
      <c r="J50" s="244">
        <f t="shared" si="85"/>
        <v>0</v>
      </c>
      <c r="K50" s="244"/>
      <c r="L50" s="244">
        <f t="shared" si="87"/>
        <v>0</v>
      </c>
      <c r="M50" s="244"/>
      <c r="N50" s="244">
        <f t="shared" si="85"/>
        <v>0</v>
      </c>
      <c r="O50" s="244"/>
      <c r="P50" s="244">
        <f t="shared" si="87"/>
        <v>0</v>
      </c>
      <c r="Q50" s="244"/>
      <c r="R50" s="244">
        <f t="shared" si="87"/>
        <v>0</v>
      </c>
      <c r="S50" s="244"/>
      <c r="T50" s="244">
        <f t="shared" si="85"/>
        <v>0</v>
      </c>
      <c r="U50" s="242"/>
      <c r="V50" s="244">
        <f t="shared" si="85"/>
        <v>0</v>
      </c>
      <c r="W50" s="242"/>
      <c r="X50" s="244">
        <f t="shared" si="85"/>
        <v>0</v>
      </c>
      <c r="Y50" s="242"/>
    </row>
    <row r="51" spans="1:25" x14ac:dyDescent="0.25">
      <c r="A51" s="56" t="s">
        <v>119</v>
      </c>
      <c r="B51" s="243"/>
      <c r="C51" s="243"/>
      <c r="D51" s="244">
        <f t="shared" si="85"/>
        <v>0</v>
      </c>
      <c r="E51" s="244"/>
      <c r="F51" s="244">
        <f t="shared" si="87"/>
        <v>0</v>
      </c>
      <c r="G51" s="244"/>
      <c r="H51" s="244">
        <f t="shared" si="87"/>
        <v>0</v>
      </c>
      <c r="I51" s="244"/>
      <c r="J51" s="244">
        <f t="shared" si="85"/>
        <v>0</v>
      </c>
      <c r="K51" s="244"/>
      <c r="L51" s="244">
        <f t="shared" si="87"/>
        <v>0</v>
      </c>
      <c r="M51" s="244"/>
      <c r="N51" s="244">
        <f t="shared" si="85"/>
        <v>0</v>
      </c>
      <c r="O51" s="244"/>
      <c r="P51" s="244">
        <f t="shared" si="87"/>
        <v>0</v>
      </c>
      <c r="Q51" s="244"/>
      <c r="R51" s="244">
        <f t="shared" si="87"/>
        <v>0</v>
      </c>
      <c r="S51" s="244"/>
      <c r="T51" s="244">
        <f t="shared" si="85"/>
        <v>0</v>
      </c>
      <c r="U51" s="242"/>
      <c r="V51" s="244">
        <f t="shared" si="85"/>
        <v>0</v>
      </c>
      <c r="W51" s="242"/>
      <c r="X51" s="244">
        <f t="shared" si="85"/>
        <v>0</v>
      </c>
      <c r="Y51" s="242"/>
    </row>
    <row r="52" spans="1:25" x14ac:dyDescent="0.25">
      <c r="A52" s="29" t="s">
        <v>122</v>
      </c>
      <c r="B52" s="238">
        <f>SUM(C43:C44,B45:C51)</f>
        <v>762.14</v>
      </c>
      <c r="C52" s="238"/>
      <c r="D52" s="263">
        <f>SUM(E43:E44,D45:E51)</f>
        <v>207.2</v>
      </c>
      <c r="E52" s="264"/>
      <c r="F52" s="263">
        <f>SUM(G43:G44,F45:G51)</f>
        <v>298.72000000000003</v>
      </c>
      <c r="G52" s="264"/>
      <c r="H52" s="263">
        <f>SUM(I43:I44,H45:I51)</f>
        <v>193.12</v>
      </c>
      <c r="I52" s="264"/>
      <c r="J52" s="263">
        <f>SUM(K43:K44,J45:K51)</f>
        <v>201.92000000000002</v>
      </c>
      <c r="K52" s="264"/>
      <c r="L52" s="263">
        <f>SUM(M43:M44,L45:M51)</f>
        <v>234.92</v>
      </c>
      <c r="M52" s="264"/>
      <c r="N52" s="263">
        <f>SUM(O43:O44,N45:O51)</f>
        <v>285.52</v>
      </c>
      <c r="O52" s="264"/>
      <c r="P52" s="263">
        <f>SUM(Q43:Q44,P45:Q51)</f>
        <v>318.52</v>
      </c>
      <c r="Q52" s="264"/>
      <c r="R52" s="263">
        <f>SUM(S43:S44,R45:S51)</f>
        <v>307.27</v>
      </c>
      <c r="S52" s="264"/>
      <c r="T52" s="263">
        <f>SUM(U43:U44,T45:U51)</f>
        <v>463.72</v>
      </c>
      <c r="U52" s="264"/>
      <c r="V52" s="263">
        <f>SUM(W43:W44,V45:W51)</f>
        <v>441.23</v>
      </c>
      <c r="W52" s="264"/>
      <c r="X52" s="263">
        <f>SUM(Y43:Y44,X45:Y51)</f>
        <v>267.43</v>
      </c>
      <c r="Y52" s="264"/>
    </row>
    <row r="53" spans="1:25" x14ac:dyDescent="0.25">
      <c r="A53" s="29" t="s">
        <v>123</v>
      </c>
      <c r="B53" s="239">
        <f>C39+B52</f>
        <v>3116.04</v>
      </c>
      <c r="C53" s="239"/>
      <c r="D53" s="261">
        <f>E39+D52</f>
        <v>1089.92</v>
      </c>
      <c r="E53" s="262"/>
      <c r="F53" s="261">
        <f>G39+F52</f>
        <v>1181.44</v>
      </c>
      <c r="G53" s="262"/>
      <c r="H53" s="261">
        <f>I39+H52</f>
        <v>1075.8400000000001</v>
      </c>
      <c r="I53" s="262"/>
      <c r="J53" s="261">
        <f>K39+J52</f>
        <v>1084.6400000000001</v>
      </c>
      <c r="K53" s="262"/>
      <c r="L53" s="261">
        <f>M39+L52</f>
        <v>1117.6400000000001</v>
      </c>
      <c r="M53" s="262"/>
      <c r="N53" s="261">
        <f>O39+N52</f>
        <v>1168.24</v>
      </c>
      <c r="O53" s="262"/>
      <c r="P53" s="261">
        <f>Q39+P52</f>
        <v>1201.24</v>
      </c>
      <c r="Q53" s="262"/>
      <c r="R53" s="261">
        <f>S39+R52</f>
        <v>1484.22</v>
      </c>
      <c r="S53" s="262"/>
      <c r="T53" s="261">
        <f>U39+T52</f>
        <v>1346.44</v>
      </c>
      <c r="U53" s="262"/>
      <c r="V53" s="261">
        <f>W39+V52</f>
        <v>1912.41</v>
      </c>
      <c r="W53" s="262"/>
      <c r="X53" s="261">
        <f>Y39+X52</f>
        <v>1738.6100000000001</v>
      </c>
      <c r="Y53" s="262"/>
    </row>
    <row r="54" spans="1:25" x14ac:dyDescent="0.25">
      <c r="A54" s="30" t="s">
        <v>124</v>
      </c>
      <c r="B54" s="240"/>
      <c r="C54" s="241"/>
      <c r="D54" s="240"/>
      <c r="E54" s="241"/>
      <c r="F54" s="240"/>
      <c r="G54" s="241"/>
      <c r="H54" s="240"/>
      <c r="I54" s="241"/>
      <c r="J54" s="240"/>
      <c r="K54" s="241"/>
      <c r="L54" s="240"/>
      <c r="M54" s="241"/>
      <c r="N54" s="240"/>
      <c r="O54" s="241"/>
      <c r="P54" s="240"/>
      <c r="Q54" s="241"/>
      <c r="R54" s="240"/>
      <c r="S54" s="241"/>
      <c r="T54" s="240"/>
      <c r="U54" s="241"/>
      <c r="V54" s="240"/>
      <c r="W54" s="241"/>
      <c r="X54" s="240"/>
      <c r="Y54" s="241"/>
    </row>
    <row r="55" spans="1:25" x14ac:dyDescent="0.25">
      <c r="A55" s="44" t="s">
        <v>108</v>
      </c>
      <c r="B55" s="146" t="s">
        <v>82</v>
      </c>
      <c r="C55" s="146" t="s">
        <v>74</v>
      </c>
      <c r="D55" s="146" t="s">
        <v>82</v>
      </c>
      <c r="E55" s="146" t="s">
        <v>74</v>
      </c>
      <c r="F55" s="146" t="s">
        <v>82</v>
      </c>
      <c r="G55" s="146" t="s">
        <v>74</v>
      </c>
      <c r="H55" s="146" t="s">
        <v>82</v>
      </c>
      <c r="I55" s="146" t="s">
        <v>74</v>
      </c>
      <c r="J55" s="146" t="s">
        <v>82</v>
      </c>
      <c r="K55" s="146" t="s">
        <v>74</v>
      </c>
      <c r="L55" s="146" t="s">
        <v>82</v>
      </c>
      <c r="M55" s="146" t="s">
        <v>74</v>
      </c>
      <c r="N55" s="146" t="s">
        <v>82</v>
      </c>
      <c r="O55" s="146" t="s">
        <v>74</v>
      </c>
      <c r="P55" s="146" t="s">
        <v>82</v>
      </c>
      <c r="Q55" s="146" t="s">
        <v>74</v>
      </c>
      <c r="R55" s="163" t="s">
        <v>82</v>
      </c>
      <c r="S55" s="163" t="s">
        <v>74</v>
      </c>
      <c r="T55" s="146" t="s">
        <v>82</v>
      </c>
      <c r="U55" s="146" t="s">
        <v>74</v>
      </c>
      <c r="V55" s="163" t="s">
        <v>82</v>
      </c>
      <c r="W55" s="163" t="s">
        <v>74</v>
      </c>
      <c r="X55" s="163" t="s">
        <v>82</v>
      </c>
      <c r="Y55" s="163" t="s">
        <v>74</v>
      </c>
    </row>
    <row r="56" spans="1:25" x14ac:dyDescent="0.25">
      <c r="A56" s="33" t="s">
        <v>125</v>
      </c>
      <c r="B56" s="20"/>
      <c r="C56" s="7">
        <f>ROUND(B$53*B56,2)</f>
        <v>0</v>
      </c>
      <c r="D56" s="22">
        <f>$B$56</f>
        <v>0</v>
      </c>
      <c r="E56" s="7">
        <f>ROUND(D$53*D56,2)</f>
        <v>0</v>
      </c>
      <c r="F56" s="22">
        <f>$B$56</f>
        <v>0</v>
      </c>
      <c r="G56" s="7">
        <f>ROUND(F$53*F56,2)</f>
        <v>0</v>
      </c>
      <c r="H56" s="22">
        <f t="shared" ref="H56" si="90">$B$56</f>
        <v>0</v>
      </c>
      <c r="I56" s="7">
        <f>ROUND(H$53*H56,2)</f>
        <v>0</v>
      </c>
      <c r="J56" s="22">
        <f>$B$56</f>
        <v>0</v>
      </c>
      <c r="K56" s="7">
        <f>ROUND(J$53*J56,2)</f>
        <v>0</v>
      </c>
      <c r="L56" s="22">
        <f>$B$56</f>
        <v>0</v>
      </c>
      <c r="M56" s="7">
        <f>ROUND(L$53*L56,2)</f>
        <v>0</v>
      </c>
      <c r="N56" s="22">
        <f>$B$56</f>
        <v>0</v>
      </c>
      <c r="O56" s="7">
        <f>ROUND(N$53*N56,2)</f>
        <v>0</v>
      </c>
      <c r="P56" s="22">
        <f>$B$56</f>
        <v>0</v>
      </c>
      <c r="Q56" s="7">
        <f>ROUND(P$53*P56,2)</f>
        <v>0</v>
      </c>
      <c r="R56" s="22">
        <f>$B$56</f>
        <v>0</v>
      </c>
      <c r="S56" s="7">
        <f>ROUND(R$53*R56,2)</f>
        <v>0</v>
      </c>
      <c r="T56" s="22">
        <f>$B$56</f>
        <v>0</v>
      </c>
      <c r="U56" s="7">
        <f>ROUND(T$53*T56,2)</f>
        <v>0</v>
      </c>
      <c r="V56" s="22">
        <f>$B$56</f>
        <v>0</v>
      </c>
      <c r="W56" s="7">
        <f>ROUND(V$53*V56,2)</f>
        <v>0</v>
      </c>
      <c r="X56" s="22">
        <f>$B$56</f>
        <v>0</v>
      </c>
      <c r="Y56" s="7">
        <f>ROUND(X$53*X56,2)</f>
        <v>0</v>
      </c>
    </row>
    <row r="57" spans="1:25" x14ac:dyDescent="0.25">
      <c r="A57" s="33" t="s">
        <v>126</v>
      </c>
      <c r="B57" s="20"/>
      <c r="C57" s="7">
        <f>ROUND(B$53*B57,2)</f>
        <v>0</v>
      </c>
      <c r="D57" s="22">
        <f>$B$57</f>
        <v>0</v>
      </c>
      <c r="E57" s="7">
        <f>ROUND(D$53*D57,2)</f>
        <v>0</v>
      </c>
      <c r="F57" s="22">
        <f>$B$57</f>
        <v>0</v>
      </c>
      <c r="G57" s="7">
        <f>ROUND(F$53*F57,2)</f>
        <v>0</v>
      </c>
      <c r="H57" s="22">
        <f>$B$57</f>
        <v>0</v>
      </c>
      <c r="I57" s="7">
        <f>ROUND(H$53*H57,2)</f>
        <v>0</v>
      </c>
      <c r="J57" s="22">
        <f>$B$57</f>
        <v>0</v>
      </c>
      <c r="K57" s="7">
        <f>ROUND(J$53*J57,2)</f>
        <v>0</v>
      </c>
      <c r="L57" s="22">
        <f>$B$57</f>
        <v>0</v>
      </c>
      <c r="M57" s="7">
        <f>ROUND(L$53*L57,2)</f>
        <v>0</v>
      </c>
      <c r="N57" s="22">
        <f>$B$57</f>
        <v>0</v>
      </c>
      <c r="O57" s="7">
        <f>ROUND(N$53*N57,2)</f>
        <v>0</v>
      </c>
      <c r="P57" s="22">
        <f>$B$57</f>
        <v>0</v>
      </c>
      <c r="Q57" s="7">
        <f>ROUND(P$53*P57,2)</f>
        <v>0</v>
      </c>
      <c r="R57" s="22">
        <f>$B$57</f>
        <v>0</v>
      </c>
      <c r="S57" s="7">
        <f>ROUND(R$53*R57,2)</f>
        <v>0</v>
      </c>
      <c r="T57" s="22">
        <f>$B$57</f>
        <v>0</v>
      </c>
      <c r="U57" s="7">
        <f>ROUND(T$53*T57,2)</f>
        <v>0</v>
      </c>
      <c r="V57" s="22">
        <f>$B$57</f>
        <v>0</v>
      </c>
      <c r="W57" s="7">
        <f>ROUND(V$53*V57,2)</f>
        <v>0</v>
      </c>
      <c r="X57" s="22">
        <f>$B$57</f>
        <v>0</v>
      </c>
      <c r="Y57" s="7">
        <f>ROUND(X$53*X57,2)</f>
        <v>0</v>
      </c>
    </row>
    <row r="58" spans="1:25" x14ac:dyDescent="0.25">
      <c r="A58" s="29" t="s">
        <v>127</v>
      </c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</row>
    <row r="59" spans="1:25" x14ac:dyDescent="0.25">
      <c r="A59" s="33" t="s">
        <v>128</v>
      </c>
      <c r="B59" s="57">
        <v>3.5000000000000003E-2</v>
      </c>
      <c r="C59" s="7">
        <f>ROUND((B53+C56+C57)*B59/(1-B62),2)</f>
        <v>113.02</v>
      </c>
      <c r="D59" s="57">
        <v>0.05</v>
      </c>
      <c r="E59" s="7">
        <f t="shared" ref="E59" si="91">ROUND((D53+E56+E57)*D59/(1-D62),2)</f>
        <v>57.36</v>
      </c>
      <c r="F59" s="186">
        <v>0.04</v>
      </c>
      <c r="G59" s="7">
        <f>ROUND((F53+G56+G57)*F59/(1-F62),2)</f>
        <v>49.23</v>
      </c>
      <c r="H59" s="186">
        <v>0.02</v>
      </c>
      <c r="I59" s="7">
        <f t="shared" ref="I59" si="92">ROUND((H53+I56+I57)*H59/(1-H62),2)</f>
        <v>21.96</v>
      </c>
      <c r="J59" s="57">
        <v>0.02</v>
      </c>
      <c r="K59" s="7">
        <f t="shared" ref="K59" si="93">ROUND((J53+K56+K57)*J59/(1-J62),2)</f>
        <v>22.14</v>
      </c>
      <c r="L59" s="57">
        <v>0.03</v>
      </c>
      <c r="M59" s="7">
        <f t="shared" ref="M59" si="94">ROUND((L53+M56+M57)*L59/(1-L62),2)</f>
        <v>34.57</v>
      </c>
      <c r="N59" s="186">
        <v>0.05</v>
      </c>
      <c r="O59" s="7">
        <f t="shared" ref="O59" si="95">ROUND((N53+O56+O57)*N59/(1-N62),2)</f>
        <v>61.49</v>
      </c>
      <c r="P59" s="186">
        <v>0.05</v>
      </c>
      <c r="Q59" s="7">
        <f t="shared" ref="Q59" si="96">ROUND((P53+Q56+Q57)*P59/(1-P62),2)</f>
        <v>63.22</v>
      </c>
      <c r="R59" s="186">
        <v>0.05</v>
      </c>
      <c r="S59" s="7">
        <f t="shared" ref="S59" si="97">ROUND((R53+S56+S57)*R59/(1-R62),2)</f>
        <v>78.12</v>
      </c>
      <c r="T59" s="186">
        <v>0.05</v>
      </c>
      <c r="U59" s="7">
        <f t="shared" ref="U59" si="98">ROUND((T53+U56+U57)*T59/(1-T62),2)</f>
        <v>70.87</v>
      </c>
      <c r="V59" s="186">
        <v>0.05</v>
      </c>
      <c r="W59" s="7">
        <f t="shared" ref="W59" si="99">ROUND((V53+W56+W57)*V59/(1-V62),2)</f>
        <v>100.65</v>
      </c>
      <c r="X59" s="57">
        <v>0.05</v>
      </c>
      <c r="Y59" s="7">
        <f t="shared" ref="Y59" si="100">ROUND((X53+Y56+Y57)*X59/(1-X62),2)</f>
        <v>91.51</v>
      </c>
    </row>
    <row r="60" spans="1:25" x14ac:dyDescent="0.25">
      <c r="A60" s="33" t="s">
        <v>129</v>
      </c>
      <c r="B60" s="19">
        <f>'F-I'!B60</f>
        <v>0</v>
      </c>
      <c r="C60" s="7">
        <f>ROUND((B53+C56+C57)*B60/(1-B62),2)</f>
        <v>0</v>
      </c>
      <c r="D60" s="21">
        <f>$B$60</f>
        <v>0</v>
      </c>
      <c r="E60" s="7">
        <f t="shared" ref="E60" si="101">ROUND((D53+E56+E57)*D60/(1-D62),2)</f>
        <v>0</v>
      </c>
      <c r="F60" s="21">
        <f>$B$60</f>
        <v>0</v>
      </c>
      <c r="G60" s="7">
        <f>ROUND((F53+G56+G57)*F60/(1-F62),2)</f>
        <v>0</v>
      </c>
      <c r="H60" s="21">
        <f>$B$60</f>
        <v>0</v>
      </c>
      <c r="I60" s="7">
        <f t="shared" ref="I60" si="102">ROUND((H53+I56+I57)*H60/(1-H62),2)</f>
        <v>0</v>
      </c>
      <c r="J60" s="21">
        <f>$B$60</f>
        <v>0</v>
      </c>
      <c r="K60" s="7">
        <f t="shared" ref="K60" si="103">ROUND((J53+K56+K57)*J60/(1-J62),2)</f>
        <v>0</v>
      </c>
      <c r="L60" s="21">
        <f>$B$60</f>
        <v>0</v>
      </c>
      <c r="M60" s="7">
        <f t="shared" ref="M60" si="104">ROUND((L53+M56+M57)*L60/(1-L62),2)</f>
        <v>0</v>
      </c>
      <c r="N60" s="21">
        <f>$B$60</f>
        <v>0</v>
      </c>
      <c r="O60" s="7">
        <f t="shared" ref="O60" si="105">ROUND((N53+O56+O57)*N60/(1-N62),2)</f>
        <v>0</v>
      </c>
      <c r="P60" s="21">
        <f>$B$60</f>
        <v>0</v>
      </c>
      <c r="Q60" s="7">
        <f t="shared" ref="Q60" si="106">ROUND((P53+Q56+Q57)*P60/(1-P62),2)</f>
        <v>0</v>
      </c>
      <c r="R60" s="21">
        <f>$B$60</f>
        <v>0</v>
      </c>
      <c r="S60" s="7">
        <f t="shared" ref="S60" si="107">ROUND((R53+S56+S57)*R60/(1-R62),2)</f>
        <v>0</v>
      </c>
      <c r="T60" s="21">
        <f>$B$60</f>
        <v>0</v>
      </c>
      <c r="U60" s="7">
        <f t="shared" ref="U60" si="108">ROUND((T53+U56+U57)*T60/(1-T62),2)</f>
        <v>0</v>
      </c>
      <c r="V60" s="21">
        <f>$B$60</f>
        <v>0</v>
      </c>
      <c r="W60" s="7">
        <f t="shared" ref="W60" si="109">ROUND((V53+W56+W57)*V60/(1-V62),2)</f>
        <v>0</v>
      </c>
      <c r="X60" s="21">
        <f>$B$60</f>
        <v>0</v>
      </c>
      <c r="Y60" s="7">
        <f t="shared" ref="Y60" si="110">ROUND((X53+Y56+Y57)*X60/(1-X62),2)</f>
        <v>0</v>
      </c>
    </row>
    <row r="61" spans="1:25" x14ac:dyDescent="0.25">
      <c r="A61" s="33" t="s">
        <v>130</v>
      </c>
      <c r="B61" s="19">
        <f>'F-I'!B61</f>
        <v>0</v>
      </c>
      <c r="C61" s="7">
        <f>ROUND((B53+C56+C57)*B61/(1-B62),2)</f>
        <v>0</v>
      </c>
      <c r="D61" s="21">
        <f>$B$61</f>
        <v>0</v>
      </c>
      <c r="E61" s="7">
        <f t="shared" ref="E61" si="111">ROUND((D53+E56+E57)*D61/(1-D62),2)</f>
        <v>0</v>
      </c>
      <c r="F61" s="21">
        <f>$B$61</f>
        <v>0</v>
      </c>
      <c r="G61" s="7">
        <f>ROUND((F53+G56+G57)*F61/(1-F62),2)</f>
        <v>0</v>
      </c>
      <c r="H61" s="21">
        <f>$B$61</f>
        <v>0</v>
      </c>
      <c r="I61" s="7">
        <f t="shared" ref="I61" si="112">ROUND((H53+I56+I57)*H61/(1-H62),2)</f>
        <v>0</v>
      </c>
      <c r="J61" s="21">
        <f>$B$61</f>
        <v>0</v>
      </c>
      <c r="K61" s="7">
        <f t="shared" ref="K61" si="113">ROUND((J53+K56+K57)*J61/(1-J62),2)</f>
        <v>0</v>
      </c>
      <c r="L61" s="21">
        <f>$B$61</f>
        <v>0</v>
      </c>
      <c r="M61" s="7">
        <f t="shared" ref="M61" si="114">ROUND((L53+M56+M57)*L61/(1-L62),2)</f>
        <v>0</v>
      </c>
      <c r="N61" s="21">
        <f>$B$61</f>
        <v>0</v>
      </c>
      <c r="O61" s="7">
        <f t="shared" ref="O61" si="115">ROUND((N53+O56+O57)*N61/(1-N62),2)</f>
        <v>0</v>
      </c>
      <c r="P61" s="21">
        <f>$B$61</f>
        <v>0</v>
      </c>
      <c r="Q61" s="7">
        <f t="shared" ref="Q61" si="116">ROUND((P53+Q56+Q57)*P61/(1-P62),2)</f>
        <v>0</v>
      </c>
      <c r="R61" s="21">
        <f>$B$61</f>
        <v>0</v>
      </c>
      <c r="S61" s="7">
        <f t="shared" ref="S61" si="117">ROUND((R53+S56+S57)*R61/(1-R62),2)</f>
        <v>0</v>
      </c>
      <c r="T61" s="21">
        <f>$B$61</f>
        <v>0</v>
      </c>
      <c r="U61" s="7">
        <f t="shared" ref="U61" si="118">ROUND((T53+U56+U57)*T61/(1-T62),2)</f>
        <v>0</v>
      </c>
      <c r="V61" s="21">
        <f>$B$61</f>
        <v>0</v>
      </c>
      <c r="W61" s="7">
        <f t="shared" ref="W61" si="119">ROUND((V53+W56+W57)*V61/(1-V62),2)</f>
        <v>0</v>
      </c>
      <c r="X61" s="21">
        <f>$B$61</f>
        <v>0</v>
      </c>
      <c r="Y61" s="7">
        <f t="shared" ref="Y61" si="120">ROUND((X53+Y56+Y57)*X61/(1-X62),2)</f>
        <v>0</v>
      </c>
    </row>
    <row r="62" spans="1:25" x14ac:dyDescent="0.25">
      <c r="A62" s="29" t="s">
        <v>131</v>
      </c>
      <c r="B62" s="46">
        <f t="shared" ref="B62:C62" si="121">SUM(B59:B61)</f>
        <v>3.5000000000000003E-2</v>
      </c>
      <c r="C62" s="7">
        <f t="shared" si="121"/>
        <v>113.02</v>
      </c>
      <c r="D62" s="46">
        <f t="shared" ref="D62:E62" si="122">SUM(D59:D61)</f>
        <v>0.05</v>
      </c>
      <c r="E62" s="7">
        <f t="shared" si="122"/>
        <v>57.36</v>
      </c>
      <c r="F62" s="46">
        <f>SUM(F59:F61)</f>
        <v>0.04</v>
      </c>
      <c r="G62" s="7">
        <f>SUM(G59:G61)</f>
        <v>49.23</v>
      </c>
      <c r="H62" s="46">
        <f>SUM(H59:H61)</f>
        <v>0.02</v>
      </c>
      <c r="I62" s="7">
        <f>SUM(I59:I61)</f>
        <v>21.96</v>
      </c>
      <c r="J62" s="46">
        <f t="shared" ref="J62:O62" si="123">SUM(J59:J61)</f>
        <v>0.02</v>
      </c>
      <c r="K62" s="7">
        <f t="shared" si="123"/>
        <v>22.14</v>
      </c>
      <c r="L62" s="46">
        <f>SUM(L59:L61)</f>
        <v>0.03</v>
      </c>
      <c r="M62" s="7">
        <f>SUM(M59:M61)</f>
        <v>34.57</v>
      </c>
      <c r="N62" s="46">
        <f t="shared" si="123"/>
        <v>0.05</v>
      </c>
      <c r="O62" s="7">
        <f t="shared" si="123"/>
        <v>61.49</v>
      </c>
      <c r="P62" s="46">
        <f t="shared" ref="P62:Y62" si="124">SUM(P59:P61)</f>
        <v>0.05</v>
      </c>
      <c r="Q62" s="7">
        <f t="shared" si="124"/>
        <v>63.22</v>
      </c>
      <c r="R62" s="46">
        <f t="shared" si="124"/>
        <v>0.05</v>
      </c>
      <c r="S62" s="7">
        <f t="shared" si="124"/>
        <v>78.12</v>
      </c>
      <c r="T62" s="46">
        <f t="shared" si="124"/>
        <v>0.05</v>
      </c>
      <c r="U62" s="7">
        <f t="shared" si="124"/>
        <v>70.87</v>
      </c>
      <c r="V62" s="46">
        <f t="shared" si="124"/>
        <v>0.05</v>
      </c>
      <c r="W62" s="7">
        <f t="shared" si="124"/>
        <v>100.65</v>
      </c>
      <c r="X62" s="46">
        <f t="shared" si="124"/>
        <v>0.05</v>
      </c>
      <c r="Y62" s="7">
        <f t="shared" si="124"/>
        <v>91.51</v>
      </c>
    </row>
    <row r="63" spans="1:25" x14ac:dyDescent="0.25">
      <c r="A63" s="33" t="s">
        <v>132</v>
      </c>
      <c r="B63" s="6"/>
      <c r="C63" s="5">
        <f>SUM(C56:C57,C62)</f>
        <v>113.02</v>
      </c>
      <c r="D63" s="6"/>
      <c r="E63" s="5">
        <f t="shared" ref="E63" si="125">SUM(E56:E57,E62)</f>
        <v>57.36</v>
      </c>
      <c r="F63" s="6"/>
      <c r="G63" s="5">
        <f>SUM(G56:G57,G62)</f>
        <v>49.23</v>
      </c>
      <c r="H63" s="6"/>
      <c r="I63" s="5">
        <f t="shared" ref="I63" si="126">SUM(I56:I57,I62)</f>
        <v>21.96</v>
      </c>
      <c r="J63" s="6"/>
      <c r="K63" s="5">
        <f>SUM(K56:K57,K62)</f>
        <v>22.14</v>
      </c>
      <c r="L63" s="6"/>
      <c r="M63" s="5">
        <f>SUM(M56:M57,M62)</f>
        <v>34.57</v>
      </c>
      <c r="N63" s="6"/>
      <c r="O63" s="5">
        <f>SUM(O56:O57,O62)</f>
        <v>61.49</v>
      </c>
      <c r="P63" s="6"/>
      <c r="Q63" s="5">
        <f t="shared" ref="Q63:S63" si="127">SUM(Q56:Q57,Q62)</f>
        <v>63.22</v>
      </c>
      <c r="R63" s="6"/>
      <c r="S63" s="5">
        <f t="shared" si="127"/>
        <v>78.12</v>
      </c>
      <c r="T63" s="6"/>
      <c r="U63" s="5">
        <f>SUM(U56:U57,U62)</f>
        <v>70.87</v>
      </c>
      <c r="V63" s="6"/>
      <c r="W63" s="5">
        <f>SUM(W56:W57,W62)</f>
        <v>100.65</v>
      </c>
      <c r="X63" s="6"/>
      <c r="Y63" s="5">
        <f>SUM(Y56:Y57,Y62)</f>
        <v>91.51</v>
      </c>
    </row>
    <row r="64" spans="1:25" x14ac:dyDescent="0.25">
      <c r="A64" s="33"/>
      <c r="B64" s="4"/>
      <c r="C64" s="3" t="s">
        <v>74</v>
      </c>
      <c r="D64" s="4"/>
      <c r="E64" s="3" t="s">
        <v>74</v>
      </c>
      <c r="F64" s="4"/>
      <c r="G64" s="3" t="s">
        <v>74</v>
      </c>
      <c r="H64" s="4"/>
      <c r="I64" s="3" t="s">
        <v>74</v>
      </c>
      <c r="J64" s="4"/>
      <c r="K64" s="3" t="s">
        <v>74</v>
      </c>
      <c r="L64" s="4"/>
      <c r="M64" s="3" t="s">
        <v>74</v>
      </c>
      <c r="N64" s="4"/>
      <c r="O64" s="3" t="s">
        <v>74</v>
      </c>
      <c r="P64" s="4"/>
      <c r="Q64" s="3" t="s">
        <v>74</v>
      </c>
      <c r="R64" s="4"/>
      <c r="S64" s="3" t="s">
        <v>74</v>
      </c>
      <c r="T64" s="4"/>
      <c r="U64" s="3" t="s">
        <v>74</v>
      </c>
      <c r="V64" s="4"/>
      <c r="W64" s="3" t="s">
        <v>74</v>
      </c>
      <c r="X64" s="4"/>
      <c r="Y64" s="3" t="s">
        <v>74</v>
      </c>
    </row>
    <row r="65" spans="1:25" x14ac:dyDescent="0.25">
      <c r="A65" s="31" t="s">
        <v>133</v>
      </c>
      <c r="B65" s="31"/>
      <c r="C65" s="147">
        <f>B53+C63</f>
        <v>3229.06</v>
      </c>
      <c r="D65" s="31"/>
      <c r="E65" s="147">
        <f t="shared" ref="E65" si="128">D53+E63</f>
        <v>1147.28</v>
      </c>
      <c r="F65" s="31"/>
      <c r="G65" s="147">
        <f>F53+G63</f>
        <v>1230.67</v>
      </c>
      <c r="H65" s="31"/>
      <c r="I65" s="147">
        <f t="shared" ref="I65" si="129">H53+I63</f>
        <v>1097.8000000000002</v>
      </c>
      <c r="J65" s="31"/>
      <c r="K65" s="147">
        <f t="shared" ref="K65" si="130">J53+K63</f>
        <v>1106.7800000000002</v>
      </c>
      <c r="L65" s="31"/>
      <c r="M65" s="147">
        <f t="shared" ref="M65" si="131">L53+M63</f>
        <v>1152.21</v>
      </c>
      <c r="N65" s="31"/>
      <c r="O65" s="147">
        <f t="shared" ref="O65" si="132">N53+O63</f>
        <v>1229.73</v>
      </c>
      <c r="P65" s="31"/>
      <c r="Q65" s="147">
        <f t="shared" ref="Q65" si="133">P53+Q63</f>
        <v>1264.46</v>
      </c>
      <c r="R65" s="31"/>
      <c r="S65" s="164">
        <f t="shared" ref="S65" si="134">R53+S63</f>
        <v>1562.3400000000001</v>
      </c>
      <c r="T65" s="31"/>
      <c r="U65" s="147">
        <f t="shared" ref="U65" si="135">T53+U63</f>
        <v>1417.31</v>
      </c>
      <c r="V65" s="31"/>
      <c r="W65" s="164">
        <f t="shared" ref="W65" si="136">V53+W63</f>
        <v>2013.0600000000002</v>
      </c>
      <c r="X65" s="31"/>
      <c r="Y65" s="164">
        <f t="shared" ref="Y65" si="137">X53+Y63</f>
        <v>1830.1200000000001</v>
      </c>
    </row>
    <row r="66" spans="1:25" x14ac:dyDescent="0.25">
      <c r="A66" s="161"/>
      <c r="B66" s="189"/>
      <c r="C66" s="162"/>
      <c r="D66" s="189"/>
      <c r="E66" s="162"/>
      <c r="F66" s="161"/>
      <c r="G66" s="162"/>
      <c r="H66" s="161"/>
      <c r="I66" s="162"/>
      <c r="J66" s="189"/>
      <c r="K66" s="162"/>
      <c r="L66" s="189"/>
      <c r="M66" s="162"/>
      <c r="N66" s="161"/>
      <c r="O66" s="162"/>
      <c r="P66" s="161"/>
      <c r="Q66" s="162"/>
      <c r="R66" s="162"/>
      <c r="S66" s="162"/>
      <c r="T66" s="161"/>
      <c r="U66" s="162"/>
      <c r="V66" s="161"/>
      <c r="W66" s="162"/>
      <c r="X66" s="161"/>
      <c r="Y66" s="162"/>
    </row>
    <row r="67" spans="1:25" x14ac:dyDescent="0.25">
      <c r="A67" s="161"/>
      <c r="B67" s="161"/>
      <c r="C67" s="162"/>
      <c r="D67" s="161"/>
      <c r="E67" s="162"/>
      <c r="F67" s="161"/>
      <c r="G67" s="162"/>
      <c r="H67" s="161"/>
      <c r="I67" s="162"/>
      <c r="J67" s="161"/>
      <c r="K67" s="162"/>
      <c r="L67" s="161"/>
      <c r="M67" s="162"/>
      <c r="N67" s="161"/>
      <c r="O67" s="162"/>
      <c r="P67" s="161"/>
      <c r="Q67" s="162"/>
      <c r="R67" s="162"/>
      <c r="S67" s="162"/>
      <c r="T67" s="161"/>
      <c r="U67" s="162"/>
      <c r="V67" s="161"/>
      <c r="W67" s="162"/>
      <c r="X67" s="161"/>
      <c r="Y67" s="162"/>
    </row>
    <row r="68" spans="1:25" x14ac:dyDescent="0.25">
      <c r="A68" s="161"/>
      <c r="B68" s="161"/>
      <c r="C68" s="162"/>
      <c r="D68" s="161"/>
      <c r="E68" s="162"/>
      <c r="F68" s="161"/>
      <c r="G68" s="162"/>
      <c r="H68" s="161"/>
      <c r="I68" s="162"/>
      <c r="J68" s="161"/>
      <c r="K68" s="162"/>
      <c r="L68" s="161"/>
      <c r="M68" s="162"/>
      <c r="N68" s="161"/>
      <c r="O68" s="162"/>
      <c r="P68" s="161"/>
      <c r="Q68" s="162"/>
      <c r="R68" s="162"/>
      <c r="S68" s="162"/>
      <c r="T68" s="161"/>
      <c r="U68" s="162"/>
      <c r="V68" s="161"/>
      <c r="W68" s="162"/>
      <c r="X68" s="161"/>
      <c r="Y68" s="162"/>
    </row>
    <row r="69" spans="1:25" x14ac:dyDescent="0.25">
      <c r="A69" s="161"/>
      <c r="B69" s="161"/>
      <c r="C69" s="162"/>
      <c r="D69" s="161"/>
      <c r="E69" s="162"/>
      <c r="F69" s="161"/>
      <c r="G69" s="162"/>
      <c r="H69" s="161"/>
      <c r="I69" s="162"/>
      <c r="J69" s="161"/>
      <c r="K69" s="162"/>
      <c r="L69" s="161"/>
      <c r="M69" s="162"/>
      <c r="N69" s="161"/>
      <c r="O69" s="162"/>
      <c r="P69" s="161"/>
      <c r="Q69" s="162"/>
      <c r="R69" s="162"/>
      <c r="S69" s="162"/>
      <c r="T69" s="161"/>
      <c r="U69" s="162"/>
      <c r="V69" s="161"/>
      <c r="W69" s="162"/>
      <c r="X69" s="161"/>
      <c r="Y69" s="162"/>
    </row>
    <row r="70" spans="1:25" x14ac:dyDescent="0.25">
      <c r="A70" s="161"/>
      <c r="B70" s="161"/>
      <c r="C70" s="162"/>
      <c r="D70" s="161"/>
      <c r="E70" s="162"/>
      <c r="F70" s="161"/>
      <c r="G70" s="162"/>
      <c r="H70" s="161"/>
      <c r="I70" s="162"/>
      <c r="J70" s="161"/>
      <c r="K70" s="162"/>
      <c r="L70" s="161"/>
      <c r="M70" s="162"/>
      <c r="N70" s="161"/>
      <c r="O70" s="162"/>
      <c r="P70" s="161"/>
      <c r="Q70" s="162"/>
      <c r="R70" s="162"/>
      <c r="S70" s="162"/>
      <c r="T70" s="161"/>
      <c r="U70" s="162"/>
      <c r="V70" s="161"/>
      <c r="W70" s="162"/>
      <c r="X70" s="161"/>
      <c r="Y70" s="162"/>
    </row>
    <row r="71" spans="1:25" x14ac:dyDescent="0.25">
      <c r="A71" s="161"/>
      <c r="B71" s="161"/>
      <c r="C71" s="162"/>
      <c r="D71" s="161"/>
      <c r="E71" s="162"/>
      <c r="F71" s="161"/>
      <c r="G71" s="162"/>
      <c r="H71" s="161"/>
      <c r="I71" s="162"/>
      <c r="J71" s="161"/>
      <c r="K71" s="162"/>
      <c r="L71" s="161"/>
      <c r="M71" s="162"/>
      <c r="N71" s="161"/>
      <c r="O71" s="162"/>
      <c r="P71" s="161"/>
      <c r="Q71" s="162"/>
      <c r="R71" s="162"/>
      <c r="S71" s="162"/>
      <c r="T71" s="161"/>
      <c r="U71" s="162"/>
      <c r="V71" s="161"/>
      <c r="W71" s="162"/>
      <c r="X71" s="161"/>
      <c r="Y71" s="162"/>
    </row>
    <row r="72" spans="1:25" x14ac:dyDescent="0.25">
      <c r="A72" s="47"/>
      <c r="B72" s="48"/>
      <c r="D72" s="48"/>
      <c r="F72" s="48"/>
      <c r="H72" s="48"/>
      <c r="J72" s="48"/>
      <c r="L72" s="48"/>
      <c r="N72" s="48"/>
      <c r="P72" s="48"/>
      <c r="T72" s="48"/>
      <c r="V72" s="48"/>
      <c r="X72" s="48"/>
    </row>
    <row r="73" spans="1:25" x14ac:dyDescent="0.25">
      <c r="A73" s="47"/>
      <c r="B73" s="48"/>
      <c r="D73" s="2" t="s">
        <v>135</v>
      </c>
      <c r="E73" s="49" t="s">
        <v>136</v>
      </c>
      <c r="F73" s="2" t="s">
        <v>135</v>
      </c>
      <c r="G73" s="49" t="s">
        <v>136</v>
      </c>
      <c r="H73" s="2" t="s">
        <v>135</v>
      </c>
      <c r="I73" s="49" t="s">
        <v>136</v>
      </c>
      <c r="J73" s="2" t="s">
        <v>135</v>
      </c>
      <c r="K73" s="49" t="s">
        <v>136</v>
      </c>
      <c r="L73" s="2" t="s">
        <v>135</v>
      </c>
      <c r="M73" s="49" t="s">
        <v>136</v>
      </c>
      <c r="N73" s="2" t="s">
        <v>135</v>
      </c>
      <c r="O73" s="49" t="s">
        <v>136</v>
      </c>
      <c r="P73" s="2" t="s">
        <v>135</v>
      </c>
      <c r="Q73" s="49" t="s">
        <v>136</v>
      </c>
      <c r="T73" s="2" t="s">
        <v>135</v>
      </c>
      <c r="U73" s="49" t="s">
        <v>136</v>
      </c>
      <c r="V73" s="2" t="s">
        <v>135</v>
      </c>
      <c r="W73" s="49" t="s">
        <v>136</v>
      </c>
      <c r="X73" s="2" t="s">
        <v>135</v>
      </c>
      <c r="Y73" s="49" t="s">
        <v>136</v>
      </c>
    </row>
    <row r="74" spans="1:25" x14ac:dyDescent="0.25">
      <c r="A74" s="154" t="s">
        <v>163</v>
      </c>
      <c r="B74" s="72"/>
      <c r="C74" s="73"/>
      <c r="D74" s="50"/>
      <c r="E74" s="1"/>
      <c r="F74" s="50"/>
      <c r="G74" s="1"/>
      <c r="H74" s="50"/>
      <c r="I74" s="1"/>
      <c r="J74" s="50"/>
      <c r="K74" s="1"/>
      <c r="L74" s="50"/>
      <c r="M74" s="1"/>
      <c r="N74" s="50"/>
      <c r="O74" s="1"/>
      <c r="P74" s="50"/>
      <c r="Q74" s="1"/>
      <c r="R74" s="1"/>
      <c r="S74" s="1"/>
      <c r="T74" s="50"/>
      <c r="U74" s="1"/>
      <c r="V74" s="50"/>
      <c r="W74" s="1"/>
      <c r="X74" s="50"/>
      <c r="Y74" s="1"/>
    </row>
    <row r="75" spans="1:25" x14ac:dyDescent="0.25">
      <c r="A75" s="26" t="s">
        <v>61</v>
      </c>
      <c r="B75" s="246">
        <f>B1</f>
        <v>1649.12</v>
      </c>
      <c r="C75" s="246"/>
    </row>
    <row r="76" spans="1:25" x14ac:dyDescent="0.25">
      <c r="A76" s="92" t="s">
        <v>62</v>
      </c>
      <c r="B76" s="246" t="s">
        <v>63</v>
      </c>
      <c r="C76" s="246"/>
    </row>
    <row r="77" spans="1:25" x14ac:dyDescent="0.25">
      <c r="A77" s="93" t="s">
        <v>2</v>
      </c>
      <c r="B77" s="246" t="str">
        <f>B3</f>
        <v>MG000016/2025</v>
      </c>
      <c r="C77" s="246"/>
    </row>
    <row r="78" spans="1:25" x14ac:dyDescent="0.25">
      <c r="A78" s="93" t="s">
        <v>3</v>
      </c>
      <c r="B78" s="246" t="str">
        <f>B4</f>
        <v>Betim</v>
      </c>
      <c r="C78" s="246"/>
    </row>
    <row r="79" spans="1:25" x14ac:dyDescent="0.25">
      <c r="A79" s="96"/>
      <c r="B79" s="246"/>
      <c r="C79" s="246"/>
    </row>
    <row r="80" spans="1:25" x14ac:dyDescent="0.25">
      <c r="A80" s="97" t="s">
        <v>72</v>
      </c>
      <c r="B80" s="285"/>
      <c r="C80" s="286"/>
    </row>
    <row r="81" spans="1:3" x14ac:dyDescent="0.25">
      <c r="A81" s="98" t="s">
        <v>73</v>
      </c>
      <c r="B81" s="267" t="s">
        <v>74</v>
      </c>
      <c r="C81" s="268"/>
    </row>
    <row r="82" spans="1:3" x14ac:dyDescent="0.25">
      <c r="A82" s="99" t="s">
        <v>164</v>
      </c>
      <c r="B82" s="287">
        <f>SUM(B86*C86,B87*C87)</f>
        <v>3383.7300000000005</v>
      </c>
      <c r="C82" s="287"/>
    </row>
    <row r="83" spans="1:3" x14ac:dyDescent="0.25">
      <c r="A83" s="100" t="s">
        <v>165</v>
      </c>
      <c r="B83" s="279">
        <f>B75</f>
        <v>1649.12</v>
      </c>
      <c r="C83" s="280"/>
    </row>
    <row r="84" spans="1:3" x14ac:dyDescent="0.25">
      <c r="A84" s="33"/>
      <c r="B84" s="265"/>
      <c r="C84" s="266"/>
    </row>
    <row r="85" spans="1:3" x14ac:dyDescent="0.25">
      <c r="A85" s="33"/>
      <c r="B85" s="151" t="s">
        <v>166</v>
      </c>
      <c r="C85" s="152" t="s">
        <v>167</v>
      </c>
    </row>
    <row r="86" spans="1:3" x14ac:dyDescent="0.2">
      <c r="A86" s="100" t="s">
        <v>168</v>
      </c>
      <c r="B86" s="101">
        <v>105</v>
      </c>
      <c r="C86" s="102">
        <f>ROUND(SUM(B83:C84)/220*150%,2)</f>
        <v>11.24</v>
      </c>
    </row>
    <row r="87" spans="1:3" x14ac:dyDescent="0.2">
      <c r="A87" s="100" t="s">
        <v>169</v>
      </c>
      <c r="B87" s="101">
        <v>147</v>
      </c>
      <c r="C87" s="102">
        <f>ROUND(SUM(B83:C84)/220*200%,2)</f>
        <v>14.99</v>
      </c>
    </row>
    <row r="88" spans="1:3" ht="25.5" x14ac:dyDescent="0.25">
      <c r="A88" s="98" t="s">
        <v>80</v>
      </c>
      <c r="B88" s="98"/>
      <c r="C88" s="103"/>
    </row>
    <row r="89" spans="1:3" x14ac:dyDescent="0.25">
      <c r="A89" s="104" t="s">
        <v>81</v>
      </c>
      <c r="B89" s="35" t="s">
        <v>82</v>
      </c>
      <c r="C89" s="3" t="s">
        <v>74</v>
      </c>
    </row>
    <row r="90" spans="1:3" x14ac:dyDescent="0.25">
      <c r="A90" s="100" t="s">
        <v>83</v>
      </c>
      <c r="B90" s="14">
        <f t="shared" ref="B90:B97" si="138">B16</f>
        <v>0.2</v>
      </c>
      <c r="C90" s="7">
        <f t="shared" ref="C90:C97" si="139">ROUND(B$82*B90,2)</f>
        <v>676.75</v>
      </c>
    </row>
    <row r="91" spans="1:3" x14ac:dyDescent="0.25">
      <c r="A91" s="100" t="s">
        <v>84</v>
      </c>
      <c r="B91" s="14">
        <f t="shared" si="138"/>
        <v>0</v>
      </c>
      <c r="C91" s="7">
        <f t="shared" si="139"/>
        <v>0</v>
      </c>
    </row>
    <row r="92" spans="1:3" x14ac:dyDescent="0.25">
      <c r="A92" s="100" t="s">
        <v>85</v>
      </c>
      <c r="B92" s="14">
        <f t="shared" si="138"/>
        <v>0</v>
      </c>
      <c r="C92" s="7">
        <f t="shared" si="139"/>
        <v>0</v>
      </c>
    </row>
    <row r="93" spans="1:3" x14ac:dyDescent="0.25">
      <c r="A93" s="100" t="s">
        <v>86</v>
      </c>
      <c r="B93" s="14">
        <f t="shared" si="138"/>
        <v>0</v>
      </c>
      <c r="C93" s="7">
        <f t="shared" si="139"/>
        <v>0</v>
      </c>
    </row>
    <row r="94" spans="1:3" x14ac:dyDescent="0.25">
      <c r="A94" s="100" t="s">
        <v>87</v>
      </c>
      <c r="B94" s="14">
        <f t="shared" si="138"/>
        <v>0</v>
      </c>
      <c r="C94" s="7">
        <f t="shared" si="139"/>
        <v>0</v>
      </c>
    </row>
    <row r="95" spans="1:3" x14ac:dyDescent="0.25">
      <c r="A95" s="100" t="s">
        <v>88</v>
      </c>
      <c r="B95" s="14">
        <f t="shared" si="138"/>
        <v>0.08</v>
      </c>
      <c r="C95" s="7">
        <f t="shared" si="139"/>
        <v>270.7</v>
      </c>
    </row>
    <row r="96" spans="1:3" x14ac:dyDescent="0.25">
      <c r="A96" s="100" t="s">
        <v>89</v>
      </c>
      <c r="B96" s="14">
        <f t="shared" si="138"/>
        <v>0</v>
      </c>
      <c r="C96" s="7">
        <f t="shared" si="139"/>
        <v>0</v>
      </c>
    </row>
    <row r="97" spans="1:3" x14ac:dyDescent="0.25">
      <c r="A97" s="100" t="s">
        <v>90</v>
      </c>
      <c r="B97" s="14">
        <f t="shared" si="138"/>
        <v>0</v>
      </c>
      <c r="C97" s="7">
        <f t="shared" si="139"/>
        <v>0</v>
      </c>
    </row>
    <row r="98" spans="1:3" x14ac:dyDescent="0.25">
      <c r="A98" s="104" t="s">
        <v>91</v>
      </c>
      <c r="B98" s="35" t="s">
        <v>82</v>
      </c>
      <c r="C98" s="3" t="s">
        <v>74</v>
      </c>
    </row>
    <row r="99" spans="1:3" x14ac:dyDescent="0.25">
      <c r="A99" s="100" t="s">
        <v>92</v>
      </c>
      <c r="B99" s="14">
        <f t="shared" ref="B99:B105" si="140">B25</f>
        <v>0.1111</v>
      </c>
      <c r="C99" s="7">
        <f t="shared" ref="C99:C105" si="141">ROUND(B$82*B99,2)</f>
        <v>375.93</v>
      </c>
    </row>
    <row r="100" spans="1:3" x14ac:dyDescent="0.25">
      <c r="A100" s="100" t="s">
        <v>93</v>
      </c>
      <c r="B100" s="113">
        <f t="shared" si="140"/>
        <v>0</v>
      </c>
      <c r="C100" s="7">
        <f t="shared" si="141"/>
        <v>0</v>
      </c>
    </row>
    <row r="101" spans="1:3" x14ac:dyDescent="0.25">
      <c r="A101" s="100" t="s">
        <v>94</v>
      </c>
      <c r="B101" s="113">
        <f t="shared" si="140"/>
        <v>0</v>
      </c>
      <c r="C101" s="7">
        <f t="shared" si="141"/>
        <v>0</v>
      </c>
    </row>
    <row r="102" spans="1:3" x14ac:dyDescent="0.25">
      <c r="A102" s="100" t="s">
        <v>95</v>
      </c>
      <c r="B102" s="113">
        <f t="shared" si="140"/>
        <v>0</v>
      </c>
      <c r="C102" s="7">
        <f t="shared" si="141"/>
        <v>0</v>
      </c>
    </row>
    <row r="103" spans="1:3" x14ac:dyDescent="0.25">
      <c r="A103" s="100" t="s">
        <v>96</v>
      </c>
      <c r="B103" s="113">
        <f t="shared" si="140"/>
        <v>0</v>
      </c>
      <c r="C103" s="7">
        <f t="shared" si="141"/>
        <v>0</v>
      </c>
    </row>
    <row r="104" spans="1:3" x14ac:dyDescent="0.25">
      <c r="A104" s="100" t="s">
        <v>97</v>
      </c>
      <c r="B104" s="113">
        <f t="shared" si="140"/>
        <v>5.4000000000000003E-3</v>
      </c>
      <c r="C104" s="7">
        <f t="shared" si="141"/>
        <v>18.27</v>
      </c>
    </row>
    <row r="105" spans="1:3" x14ac:dyDescent="0.25">
      <c r="A105" s="100" t="s">
        <v>98</v>
      </c>
      <c r="B105" s="14">
        <f t="shared" si="140"/>
        <v>8.3299999999999999E-2</v>
      </c>
      <c r="C105" s="7">
        <f t="shared" si="141"/>
        <v>281.86</v>
      </c>
    </row>
    <row r="106" spans="1:3" x14ac:dyDescent="0.25">
      <c r="A106" s="104" t="s">
        <v>99</v>
      </c>
      <c r="B106" s="35" t="s">
        <v>82</v>
      </c>
      <c r="C106" s="3" t="s">
        <v>74</v>
      </c>
    </row>
    <row r="107" spans="1:3" x14ac:dyDescent="0.25">
      <c r="A107" s="100" t="s">
        <v>100</v>
      </c>
      <c r="B107" s="14">
        <f>B33</f>
        <v>0</v>
      </c>
      <c r="C107" s="7">
        <f>ROUND(B$82*B107,2)</f>
        <v>0</v>
      </c>
    </row>
    <row r="108" spans="1:3" x14ac:dyDescent="0.25">
      <c r="A108" s="100" t="s">
        <v>101</v>
      </c>
      <c r="B108" s="14">
        <f>B34</f>
        <v>0</v>
      </c>
      <c r="C108" s="7">
        <f>ROUND(B$82*B108,2)</f>
        <v>0</v>
      </c>
    </row>
    <row r="109" spans="1:3" ht="25.5" x14ac:dyDescent="0.25">
      <c r="A109" s="33" t="s">
        <v>170</v>
      </c>
      <c r="B109" s="14">
        <f>B35</f>
        <v>3.44E-2</v>
      </c>
      <c r="C109" s="7">
        <f>ROUND(B$82*B109,2)</f>
        <v>116.4</v>
      </c>
    </row>
    <row r="110" spans="1:3" x14ac:dyDescent="0.25">
      <c r="A110" s="104" t="s">
        <v>103</v>
      </c>
      <c r="B110" s="35" t="s">
        <v>82</v>
      </c>
      <c r="C110" s="3" t="s">
        <v>74</v>
      </c>
    </row>
    <row r="111" spans="1:3" ht="25.5" x14ac:dyDescent="0.25">
      <c r="A111" s="100" t="s">
        <v>171</v>
      </c>
      <c r="B111" s="36">
        <f>ROUND(SUM(B90:B97)*SUM(B99:B105),4)</f>
        <v>5.5899999999999998E-2</v>
      </c>
      <c r="C111" s="7">
        <f>ROUND(B$82*B111,2)</f>
        <v>189.15</v>
      </c>
    </row>
    <row r="112" spans="1:3" x14ac:dyDescent="0.25">
      <c r="A112" s="104" t="s">
        <v>105</v>
      </c>
      <c r="B112" s="37">
        <f t="shared" ref="B112:C112" si="142">SUM(B90:B111)</f>
        <v>0.57009999999999994</v>
      </c>
      <c r="C112" s="147">
        <f t="shared" si="142"/>
        <v>1929.0600000000004</v>
      </c>
    </row>
    <row r="113" spans="1:3" x14ac:dyDescent="0.25">
      <c r="A113" s="104" t="s">
        <v>106</v>
      </c>
      <c r="B113" s="38"/>
      <c r="C113" s="147">
        <f>B82+C112</f>
        <v>5312.7900000000009</v>
      </c>
    </row>
    <row r="114" spans="1:3" x14ac:dyDescent="0.25">
      <c r="A114" s="97" t="s">
        <v>107</v>
      </c>
      <c r="B114" s="105"/>
      <c r="C114" s="106"/>
    </row>
    <row r="115" spans="1:3" x14ac:dyDescent="0.25">
      <c r="A115" s="247" t="s">
        <v>108</v>
      </c>
      <c r="B115" s="281" t="s">
        <v>172</v>
      </c>
      <c r="C115" s="281" t="s">
        <v>173</v>
      </c>
    </row>
    <row r="116" spans="1:3" x14ac:dyDescent="0.25">
      <c r="A116" s="248"/>
      <c r="B116" s="282"/>
      <c r="C116" s="282"/>
    </row>
    <row r="117" spans="1:3" ht="38.25" x14ac:dyDescent="0.25">
      <c r="A117" s="107" t="s">
        <v>259</v>
      </c>
      <c r="B117" s="108">
        <f>31*2*1</f>
        <v>62</v>
      </c>
      <c r="C117" s="150">
        <f>IFERROR(ROUND(B43*B117,2),"")</f>
        <v>368.9</v>
      </c>
    </row>
    <row r="118" spans="1:3" ht="38.25" x14ac:dyDescent="0.25">
      <c r="A118" s="107" t="s">
        <v>258</v>
      </c>
      <c r="B118" s="108">
        <f>31*1*1</f>
        <v>31</v>
      </c>
      <c r="C118" s="150">
        <f>ROUND(29.15*B118*80%,2)</f>
        <v>722.92</v>
      </c>
    </row>
    <row r="119" spans="1:3" x14ac:dyDescent="0.25">
      <c r="A119" s="104" t="s">
        <v>122</v>
      </c>
      <c r="B119" s="283">
        <f>SUM(C117:C118)</f>
        <v>1091.82</v>
      </c>
      <c r="C119" s="283"/>
    </row>
    <row r="120" spans="1:3" x14ac:dyDescent="0.25">
      <c r="A120" s="104" t="s">
        <v>123</v>
      </c>
      <c r="B120" s="284">
        <f>C113+B119</f>
        <v>6404.6100000000006</v>
      </c>
      <c r="C120" s="284"/>
    </row>
    <row r="121" spans="1:3" x14ac:dyDescent="0.25">
      <c r="A121" s="97" t="s">
        <v>124</v>
      </c>
      <c r="B121" s="105"/>
      <c r="C121" s="106"/>
    </row>
    <row r="122" spans="1:3" x14ac:dyDescent="0.25">
      <c r="A122" s="109" t="s">
        <v>108</v>
      </c>
      <c r="B122" s="110" t="s">
        <v>82</v>
      </c>
      <c r="C122" s="110" t="s">
        <v>74</v>
      </c>
    </row>
    <row r="123" spans="1:3" x14ac:dyDescent="0.25">
      <c r="A123" s="100" t="s">
        <v>125</v>
      </c>
      <c r="B123" s="14">
        <f>B56</f>
        <v>0</v>
      </c>
      <c r="C123" s="7">
        <f>ROUND(B$120*B123,2)</f>
        <v>0</v>
      </c>
    </row>
    <row r="124" spans="1:3" x14ac:dyDescent="0.25">
      <c r="A124" s="100" t="s">
        <v>126</v>
      </c>
      <c r="B124" s="14">
        <f>B57</f>
        <v>0</v>
      </c>
      <c r="C124" s="7">
        <f>ROUND(B$120*B124,2)</f>
        <v>0</v>
      </c>
    </row>
    <row r="125" spans="1:3" x14ac:dyDescent="0.25">
      <c r="A125" s="104" t="s">
        <v>127</v>
      </c>
      <c r="B125" s="111"/>
      <c r="C125" s="45"/>
    </row>
    <row r="126" spans="1:3" x14ac:dyDescent="0.25">
      <c r="A126" s="100" t="s">
        <v>128</v>
      </c>
      <c r="B126" s="70">
        <f>B59</f>
        <v>3.5000000000000003E-2</v>
      </c>
      <c r="C126" s="7">
        <f>ROUND((B120+C123+C124)*B126/(1-B129),2)</f>
        <v>232.29</v>
      </c>
    </row>
    <row r="127" spans="1:3" x14ac:dyDescent="0.25">
      <c r="A127" s="100" t="s">
        <v>129</v>
      </c>
      <c r="B127" s="182">
        <f>B60</f>
        <v>0</v>
      </c>
      <c r="C127" s="7">
        <f>ROUND((B120+C123+C124)*B127/(1-B129),2)</f>
        <v>0</v>
      </c>
    </row>
    <row r="128" spans="1:3" x14ac:dyDescent="0.25">
      <c r="A128" s="100" t="s">
        <v>130</v>
      </c>
      <c r="B128" s="182">
        <f>B61</f>
        <v>0</v>
      </c>
      <c r="C128" s="7">
        <f>ROUND((B120+C123+C124)*B128/(1-B129),2)</f>
        <v>0</v>
      </c>
    </row>
    <row r="129" spans="1:3" x14ac:dyDescent="0.25">
      <c r="A129" s="104" t="s">
        <v>131</v>
      </c>
      <c r="B129" s="46">
        <f t="shared" ref="B129" si="143">SUM(B126:B128)</f>
        <v>3.5000000000000003E-2</v>
      </c>
      <c r="C129" s="7">
        <f>SUM(C126:C128)</f>
        <v>232.29</v>
      </c>
    </row>
    <row r="130" spans="1:3" x14ac:dyDescent="0.25">
      <c r="A130" s="100" t="s">
        <v>132</v>
      </c>
      <c r="B130" s="6"/>
      <c r="C130" s="5">
        <f>SUM(C123:C124,C129)</f>
        <v>232.29</v>
      </c>
    </row>
    <row r="131" spans="1:3" x14ac:dyDescent="0.25">
      <c r="A131" s="100"/>
      <c r="B131" s="12"/>
      <c r="C131" s="3" t="s">
        <v>74</v>
      </c>
    </row>
    <row r="132" spans="1:3" x14ac:dyDescent="0.25">
      <c r="A132" s="112" t="s">
        <v>133</v>
      </c>
      <c r="B132" s="112"/>
      <c r="C132" s="153">
        <f>B120+C130</f>
        <v>6636.9000000000005</v>
      </c>
    </row>
    <row r="133" spans="1:3" x14ac:dyDescent="0.25">
      <c r="B133" s="28"/>
    </row>
    <row r="134" spans="1:3" x14ac:dyDescent="0.25">
      <c r="A134" s="28" t="s">
        <v>134</v>
      </c>
      <c r="B134" s="2" t="s">
        <v>135</v>
      </c>
      <c r="C134" s="49" t="s">
        <v>136</v>
      </c>
    </row>
  </sheetData>
  <sheetProtection formatCells="0" formatColumns="0" formatRows="0"/>
  <mergeCells count="328">
    <mergeCell ref="V52:W52"/>
    <mergeCell ref="X52:Y52"/>
    <mergeCell ref="V53:W53"/>
    <mergeCell ref="X53:Y53"/>
    <mergeCell ref="V54:W54"/>
    <mergeCell ref="X54:Y54"/>
    <mergeCell ref="V50:W50"/>
    <mergeCell ref="X50:Y50"/>
    <mergeCell ref="V51:W51"/>
    <mergeCell ref="X51:Y51"/>
    <mergeCell ref="V47:W47"/>
    <mergeCell ref="X47:Y47"/>
    <mergeCell ref="V48:W48"/>
    <mergeCell ref="X48:Y48"/>
    <mergeCell ref="V49:W49"/>
    <mergeCell ref="X49:Y49"/>
    <mergeCell ref="V41:W41"/>
    <mergeCell ref="X41:Y41"/>
    <mergeCell ref="V45:W45"/>
    <mergeCell ref="X45:Y45"/>
    <mergeCell ref="V46:W46"/>
    <mergeCell ref="X46:Y46"/>
    <mergeCell ref="V13:W13"/>
    <mergeCell ref="X13:Y13"/>
    <mergeCell ref="V14:W14"/>
    <mergeCell ref="X14:Y14"/>
    <mergeCell ref="V40:W40"/>
    <mergeCell ref="X40:Y40"/>
    <mergeCell ref="V10:W10"/>
    <mergeCell ref="X10:Y10"/>
    <mergeCell ref="V11:W11"/>
    <mergeCell ref="X11:Y11"/>
    <mergeCell ref="V12:W12"/>
    <mergeCell ref="X12:Y12"/>
    <mergeCell ref="V7:W7"/>
    <mergeCell ref="X7:Y7"/>
    <mergeCell ref="V8:W8"/>
    <mergeCell ref="X8:Y8"/>
    <mergeCell ref="V9:W9"/>
    <mergeCell ref="X9:Y9"/>
    <mergeCell ref="V4:W4"/>
    <mergeCell ref="X4:Y4"/>
    <mergeCell ref="V5:W5"/>
    <mergeCell ref="X5:Y5"/>
    <mergeCell ref="V6:W6"/>
    <mergeCell ref="X6:Y6"/>
    <mergeCell ref="V1:W1"/>
    <mergeCell ref="X1:Y1"/>
    <mergeCell ref="V2:W2"/>
    <mergeCell ref="X2:Y2"/>
    <mergeCell ref="V3:W3"/>
    <mergeCell ref="X3:Y3"/>
    <mergeCell ref="R1:S1"/>
    <mergeCell ref="R2:S2"/>
    <mergeCell ref="R3:S3"/>
    <mergeCell ref="F54:G54"/>
    <mergeCell ref="B54:C54"/>
    <mergeCell ref="D54:E54"/>
    <mergeCell ref="H54:I54"/>
    <mergeCell ref="J54:K54"/>
    <mergeCell ref="R54:S54"/>
    <mergeCell ref="L53:M53"/>
    <mergeCell ref="N53:O53"/>
    <mergeCell ref="T53:U53"/>
    <mergeCell ref="P53:Q53"/>
    <mergeCell ref="F53:G53"/>
    <mergeCell ref="B53:C53"/>
    <mergeCell ref="D53:E53"/>
    <mergeCell ref="H53:I53"/>
    <mergeCell ref="J53:K53"/>
    <mergeCell ref="R53:S53"/>
    <mergeCell ref="L54:M54"/>
    <mergeCell ref="N54:O54"/>
    <mergeCell ref="T54:U54"/>
    <mergeCell ref="P54:Q54"/>
    <mergeCell ref="F52:G52"/>
    <mergeCell ref="B52:C52"/>
    <mergeCell ref="D52:E52"/>
    <mergeCell ref="H52:I52"/>
    <mergeCell ref="J52:K52"/>
    <mergeCell ref="R52:S52"/>
    <mergeCell ref="L51:M51"/>
    <mergeCell ref="N51:O51"/>
    <mergeCell ref="T51:U51"/>
    <mergeCell ref="P51:Q51"/>
    <mergeCell ref="F51:G51"/>
    <mergeCell ref="B51:C51"/>
    <mergeCell ref="D51:E51"/>
    <mergeCell ref="H51:I51"/>
    <mergeCell ref="J51:K51"/>
    <mergeCell ref="R51:S51"/>
    <mergeCell ref="L52:M52"/>
    <mergeCell ref="N52:O52"/>
    <mergeCell ref="T52:U52"/>
    <mergeCell ref="P52:Q52"/>
    <mergeCell ref="F50:G50"/>
    <mergeCell ref="B50:C50"/>
    <mergeCell ref="D50:E50"/>
    <mergeCell ref="H50:I50"/>
    <mergeCell ref="J50:K50"/>
    <mergeCell ref="R50:S50"/>
    <mergeCell ref="L49:M49"/>
    <mergeCell ref="N49:O49"/>
    <mergeCell ref="T49:U49"/>
    <mergeCell ref="P49:Q49"/>
    <mergeCell ref="F49:G49"/>
    <mergeCell ref="B49:C49"/>
    <mergeCell ref="D49:E49"/>
    <mergeCell ref="H49:I49"/>
    <mergeCell ref="J49:K49"/>
    <mergeCell ref="R49:S49"/>
    <mergeCell ref="L50:M50"/>
    <mergeCell ref="N50:O50"/>
    <mergeCell ref="T50:U50"/>
    <mergeCell ref="P50:Q50"/>
    <mergeCell ref="F48:G48"/>
    <mergeCell ref="B48:C48"/>
    <mergeCell ref="D48:E48"/>
    <mergeCell ref="H48:I48"/>
    <mergeCell ref="J48:K48"/>
    <mergeCell ref="R48:S48"/>
    <mergeCell ref="L47:M47"/>
    <mergeCell ref="N47:O47"/>
    <mergeCell ref="T47:U47"/>
    <mergeCell ref="P47:Q47"/>
    <mergeCell ref="F47:G47"/>
    <mergeCell ref="B47:C47"/>
    <mergeCell ref="D47:E47"/>
    <mergeCell ref="H47:I47"/>
    <mergeCell ref="J47:K47"/>
    <mergeCell ref="R47:S47"/>
    <mergeCell ref="L48:M48"/>
    <mergeCell ref="N48:O48"/>
    <mergeCell ref="T48:U48"/>
    <mergeCell ref="P48:Q48"/>
    <mergeCell ref="T46:U46"/>
    <mergeCell ref="P46:Q46"/>
    <mergeCell ref="F46:G46"/>
    <mergeCell ref="B46:C46"/>
    <mergeCell ref="D46:E46"/>
    <mergeCell ref="H46:I46"/>
    <mergeCell ref="J46:K46"/>
    <mergeCell ref="R46:S46"/>
    <mergeCell ref="L45:M45"/>
    <mergeCell ref="N45:O45"/>
    <mergeCell ref="T45:U45"/>
    <mergeCell ref="P45:Q45"/>
    <mergeCell ref="F45:G45"/>
    <mergeCell ref="B45:C45"/>
    <mergeCell ref="D45:E45"/>
    <mergeCell ref="H45:I45"/>
    <mergeCell ref="J45:K45"/>
    <mergeCell ref="R45:S45"/>
    <mergeCell ref="L46:M46"/>
    <mergeCell ref="N46:O46"/>
    <mergeCell ref="L41:M41"/>
    <mergeCell ref="N41:O41"/>
    <mergeCell ref="T41:U41"/>
    <mergeCell ref="P41:Q41"/>
    <mergeCell ref="F41:G41"/>
    <mergeCell ref="A41:A42"/>
    <mergeCell ref="B41:C41"/>
    <mergeCell ref="D41:E41"/>
    <mergeCell ref="H41:I41"/>
    <mergeCell ref="J41:K41"/>
    <mergeCell ref="R41:S41"/>
    <mergeCell ref="N40:O40"/>
    <mergeCell ref="T40:U40"/>
    <mergeCell ref="P40:Q40"/>
    <mergeCell ref="F40:G40"/>
    <mergeCell ref="B40:C40"/>
    <mergeCell ref="D40:E40"/>
    <mergeCell ref="H40:I40"/>
    <mergeCell ref="J40:K40"/>
    <mergeCell ref="L40:M40"/>
    <mergeCell ref="R40:S40"/>
    <mergeCell ref="N14:O14"/>
    <mergeCell ref="T14:U14"/>
    <mergeCell ref="P14:Q14"/>
    <mergeCell ref="F14:G14"/>
    <mergeCell ref="B14:C14"/>
    <mergeCell ref="D14:E14"/>
    <mergeCell ref="H14:I14"/>
    <mergeCell ref="J14:K14"/>
    <mergeCell ref="L14:M14"/>
    <mergeCell ref="R14:S14"/>
    <mergeCell ref="N13:O13"/>
    <mergeCell ref="T13:U13"/>
    <mergeCell ref="P13:Q13"/>
    <mergeCell ref="F13:G13"/>
    <mergeCell ref="B13:C13"/>
    <mergeCell ref="D13:E13"/>
    <mergeCell ref="H13:I13"/>
    <mergeCell ref="J13:K13"/>
    <mergeCell ref="L13:M13"/>
    <mergeCell ref="R13:S13"/>
    <mergeCell ref="N12:O12"/>
    <mergeCell ref="T12:U12"/>
    <mergeCell ref="P12:Q12"/>
    <mergeCell ref="F12:G12"/>
    <mergeCell ref="B12:C12"/>
    <mergeCell ref="D12:E12"/>
    <mergeCell ref="H12:I12"/>
    <mergeCell ref="J12:K12"/>
    <mergeCell ref="L12:M12"/>
    <mergeCell ref="R12:S12"/>
    <mergeCell ref="N11:O11"/>
    <mergeCell ref="T11:U11"/>
    <mergeCell ref="P11:Q11"/>
    <mergeCell ref="F11:G11"/>
    <mergeCell ref="B11:C11"/>
    <mergeCell ref="D11:E11"/>
    <mergeCell ref="H11:I11"/>
    <mergeCell ref="J11:K11"/>
    <mergeCell ref="L11:M11"/>
    <mergeCell ref="R11:S11"/>
    <mergeCell ref="N10:O10"/>
    <mergeCell ref="T10:U10"/>
    <mergeCell ref="P10:Q10"/>
    <mergeCell ref="F10:G10"/>
    <mergeCell ref="B10:C10"/>
    <mergeCell ref="D10:E10"/>
    <mergeCell ref="H10:I10"/>
    <mergeCell ref="J10:K10"/>
    <mergeCell ref="L10:M10"/>
    <mergeCell ref="R10:S10"/>
    <mergeCell ref="N9:O9"/>
    <mergeCell ref="T9:U9"/>
    <mergeCell ref="P9:Q9"/>
    <mergeCell ref="F9:G9"/>
    <mergeCell ref="B9:C9"/>
    <mergeCell ref="D9:E9"/>
    <mergeCell ref="H9:I9"/>
    <mergeCell ref="J9:K9"/>
    <mergeCell ref="L9:M9"/>
    <mergeCell ref="R9:S9"/>
    <mergeCell ref="N8:O8"/>
    <mergeCell ref="T8:U8"/>
    <mergeCell ref="P8:Q8"/>
    <mergeCell ref="F8:G8"/>
    <mergeCell ref="B8:C8"/>
    <mergeCell ref="D8:E8"/>
    <mergeCell ref="H8:I8"/>
    <mergeCell ref="J8:K8"/>
    <mergeCell ref="L8:M8"/>
    <mergeCell ref="R8:S8"/>
    <mergeCell ref="N7:O7"/>
    <mergeCell ref="T7:U7"/>
    <mergeCell ref="P7:Q7"/>
    <mergeCell ref="F7:G7"/>
    <mergeCell ref="B7:C7"/>
    <mergeCell ref="D7:E7"/>
    <mergeCell ref="H7:I7"/>
    <mergeCell ref="J7:K7"/>
    <mergeCell ref="L7:M7"/>
    <mergeCell ref="R7:S7"/>
    <mergeCell ref="N6:O6"/>
    <mergeCell ref="T6:U6"/>
    <mergeCell ref="P6:Q6"/>
    <mergeCell ref="F6:G6"/>
    <mergeCell ref="B6:C6"/>
    <mergeCell ref="D6:E6"/>
    <mergeCell ref="H6:I6"/>
    <mergeCell ref="J6:K6"/>
    <mergeCell ref="L6:M6"/>
    <mergeCell ref="R6:S6"/>
    <mergeCell ref="N5:O5"/>
    <mergeCell ref="T5:U5"/>
    <mergeCell ref="P5:Q5"/>
    <mergeCell ref="F5:G5"/>
    <mergeCell ref="B5:C5"/>
    <mergeCell ref="D5:E5"/>
    <mergeCell ref="H5:I5"/>
    <mergeCell ref="J5:K5"/>
    <mergeCell ref="L5:M5"/>
    <mergeCell ref="R5:S5"/>
    <mergeCell ref="F4:G4"/>
    <mergeCell ref="B4:C4"/>
    <mergeCell ref="N3:O3"/>
    <mergeCell ref="T3:U3"/>
    <mergeCell ref="P3:Q3"/>
    <mergeCell ref="F3:G3"/>
    <mergeCell ref="B3:C3"/>
    <mergeCell ref="D3:E3"/>
    <mergeCell ref="H3:I3"/>
    <mergeCell ref="J3:K3"/>
    <mergeCell ref="L3:M3"/>
    <mergeCell ref="D4:E4"/>
    <mergeCell ref="H4:I4"/>
    <mergeCell ref="J4:K4"/>
    <mergeCell ref="L4:M4"/>
    <mergeCell ref="N4:O4"/>
    <mergeCell ref="T4:U4"/>
    <mergeCell ref="P4:Q4"/>
    <mergeCell ref="R4:S4"/>
    <mergeCell ref="N2:O2"/>
    <mergeCell ref="T2:U2"/>
    <mergeCell ref="P2:Q2"/>
    <mergeCell ref="F2:G2"/>
    <mergeCell ref="B2:C2"/>
    <mergeCell ref="D2:E2"/>
    <mergeCell ref="H2:I2"/>
    <mergeCell ref="J2:K2"/>
    <mergeCell ref="L2:M2"/>
    <mergeCell ref="N1:O1"/>
    <mergeCell ref="T1:U1"/>
    <mergeCell ref="P1:Q1"/>
    <mergeCell ref="F1:G1"/>
    <mergeCell ref="B1:C1"/>
    <mergeCell ref="D1:E1"/>
    <mergeCell ref="H1:I1"/>
    <mergeCell ref="J1:K1"/>
    <mergeCell ref="L1:M1"/>
    <mergeCell ref="B83:C83"/>
    <mergeCell ref="B84:C84"/>
    <mergeCell ref="A115:A116"/>
    <mergeCell ref="B115:B116"/>
    <mergeCell ref="C115:C116"/>
    <mergeCell ref="B119:C119"/>
    <mergeCell ref="B120:C120"/>
    <mergeCell ref="B75:C75"/>
    <mergeCell ref="B76:C76"/>
    <mergeCell ref="B77:C77"/>
    <mergeCell ref="B78:C78"/>
    <mergeCell ref="B79:C79"/>
    <mergeCell ref="B80:C80"/>
    <mergeCell ref="B81:C81"/>
    <mergeCell ref="B82:C82"/>
  </mergeCells>
  <conditionalFormatting sqref="B2 A43:A44 A6:B6 A40:B40 A14:B14 A48:C48 C43:C44 B42:C42 A41:C41 A5:C5 B45:C47 B3:C4 A7:C13 A55:C71 B1:C1 D72:E134 A38:C39 A37 C37 A49 A15:C25 A26:A29 A31 B26:C31 A32:C36 A135:E1048576 F66:U1048576 R3:U5 R7:U13 R55:U58 R1:U1 R38:U39 S37:U37 R15:U36 S59:U59 R60:U65 A50:C53 D41:Y53">
    <cfRule type="cellIs" dxfId="176" priority="176" operator="equal">
      <formula>0</formula>
    </cfRule>
  </conditionalFormatting>
  <conditionalFormatting sqref="A45:A47">
    <cfRule type="cellIs" dxfId="175" priority="174" operator="equal">
      <formula>0</formula>
    </cfRule>
  </conditionalFormatting>
  <conditionalFormatting sqref="A54:B54">
    <cfRule type="cellIs" dxfId="174" priority="167" operator="equal">
      <formula>0</formula>
    </cfRule>
  </conditionalFormatting>
  <conditionalFormatting sqref="C123:C129">
    <cfRule type="cellIs" dxfId="173" priority="94" operator="equal">
      <formula>0</formula>
    </cfRule>
  </conditionalFormatting>
  <conditionalFormatting sqref="A1">
    <cfRule type="cellIs" dxfId="172" priority="132" operator="equal">
      <formula>0</formula>
    </cfRule>
  </conditionalFormatting>
  <conditionalFormatting sqref="A2:A4">
    <cfRule type="cellIs" dxfId="171" priority="131" operator="equal">
      <formula>0</formula>
    </cfRule>
  </conditionalFormatting>
  <conditionalFormatting sqref="A72:C72">
    <cfRule type="cellIs" dxfId="170" priority="110" operator="equal">
      <formula>0</formula>
    </cfRule>
  </conditionalFormatting>
  <conditionalFormatting sqref="A85">
    <cfRule type="cellIs" dxfId="169" priority="109" operator="equal">
      <formula>0</formula>
    </cfRule>
  </conditionalFormatting>
  <conditionalFormatting sqref="B76">
    <cfRule type="cellIs" dxfId="168" priority="106" operator="equal">
      <formula>0</formula>
    </cfRule>
  </conditionalFormatting>
  <conditionalFormatting sqref="A84">
    <cfRule type="cellIs" dxfId="167" priority="108" operator="equal">
      <formula>0</formula>
    </cfRule>
  </conditionalFormatting>
  <conditionalFormatting sqref="B82:C82">
    <cfRule type="cellIs" dxfId="166" priority="107" operator="equal">
      <formula>0</formula>
    </cfRule>
  </conditionalFormatting>
  <conditionalFormatting sqref="B43">
    <cfRule type="cellIs" dxfId="165" priority="114" operator="equal">
      <formula>0</formula>
    </cfRule>
  </conditionalFormatting>
  <conditionalFormatting sqref="B119:C120">
    <cfRule type="cellIs" dxfId="164" priority="104" operator="equal">
      <formula>0</formula>
    </cfRule>
  </conditionalFormatting>
  <conditionalFormatting sqref="C130:C132">
    <cfRule type="cellIs" dxfId="163" priority="102" operator="equal">
      <formula>0</formula>
    </cfRule>
  </conditionalFormatting>
  <conditionalFormatting sqref="B78:C78">
    <cfRule type="cellIs" dxfId="162" priority="105" operator="equal">
      <formula>0</formula>
    </cfRule>
  </conditionalFormatting>
  <conditionalFormatting sqref="C112:C113">
    <cfRule type="cellIs" dxfId="161" priority="103" operator="equal">
      <formula>0</formula>
    </cfRule>
  </conditionalFormatting>
  <conditionalFormatting sqref="B90:B110 B112">
    <cfRule type="cellIs" dxfId="160" priority="101" operator="equal">
      <formula>0</formula>
    </cfRule>
  </conditionalFormatting>
  <conditionalFormatting sqref="C90:C97">
    <cfRule type="cellIs" dxfId="159" priority="99" operator="equal">
      <formula>0</formula>
    </cfRule>
  </conditionalFormatting>
  <conditionalFormatting sqref="C99:C105">
    <cfRule type="cellIs" dxfId="158" priority="98" operator="equal">
      <formula>0</formula>
    </cfRule>
  </conditionalFormatting>
  <conditionalFormatting sqref="C107:C109">
    <cfRule type="cellIs" dxfId="157" priority="97" operator="equal">
      <formula>0</formula>
    </cfRule>
  </conditionalFormatting>
  <conditionalFormatting sqref="C111">
    <cfRule type="cellIs" dxfId="156" priority="96" operator="equal">
      <formula>0</formula>
    </cfRule>
  </conditionalFormatting>
  <conditionalFormatting sqref="B129">
    <cfRule type="cellIs" dxfId="155" priority="95" operator="equal">
      <formula>0</formula>
    </cfRule>
  </conditionalFormatting>
  <conditionalFormatting sqref="B73:C73">
    <cfRule type="cellIs" dxfId="154" priority="93" operator="equal">
      <formula>0</formula>
    </cfRule>
  </conditionalFormatting>
  <conditionalFormatting sqref="A73:A74">
    <cfRule type="cellIs" dxfId="153" priority="92" operator="equal">
      <formula>0</formula>
    </cfRule>
  </conditionalFormatting>
  <conditionalFormatting sqref="B134:C134">
    <cfRule type="cellIs" dxfId="152" priority="91" operator="equal">
      <formula>0</formula>
    </cfRule>
  </conditionalFormatting>
  <conditionalFormatting sqref="A134">
    <cfRule type="cellIs" dxfId="151" priority="90" operator="equal">
      <formula>0</formula>
    </cfRule>
  </conditionalFormatting>
  <conditionalFormatting sqref="A75">
    <cfRule type="cellIs" dxfId="150" priority="89" operator="equal">
      <formula>0</formula>
    </cfRule>
  </conditionalFormatting>
  <conditionalFormatting sqref="A76:A78">
    <cfRule type="cellIs" dxfId="149" priority="88" operator="equal">
      <formula>0</formula>
    </cfRule>
  </conditionalFormatting>
  <conditionalFormatting sqref="B37">
    <cfRule type="cellIs" dxfId="148" priority="70" operator="equal">
      <formula>0</formula>
    </cfRule>
  </conditionalFormatting>
  <conditionalFormatting sqref="B111">
    <cfRule type="cellIs" dxfId="147" priority="69" operator="equal">
      <formula>0</formula>
    </cfRule>
  </conditionalFormatting>
  <conditionalFormatting sqref="B49:C49">
    <cfRule type="cellIs" dxfId="146" priority="67" operator="equal">
      <formula>0</formula>
    </cfRule>
  </conditionalFormatting>
  <conditionalFormatting sqref="A30">
    <cfRule type="cellIs" dxfId="145" priority="65" operator="equal">
      <formula>0</formula>
    </cfRule>
  </conditionalFormatting>
  <conditionalFormatting sqref="D3:E5 D7:E13 D55:E58 D1:E1 D38:E39 E37 D15:E36 D60:E71 E59">
    <cfRule type="cellIs" dxfId="144" priority="64" operator="equal">
      <formula>0</formula>
    </cfRule>
  </conditionalFormatting>
  <conditionalFormatting sqref="D2">
    <cfRule type="cellIs" dxfId="143" priority="63" operator="equal">
      <formula>0</formula>
    </cfRule>
  </conditionalFormatting>
  <conditionalFormatting sqref="D14">
    <cfRule type="cellIs" dxfId="142" priority="62" operator="equal">
      <formula>0</formula>
    </cfRule>
  </conditionalFormatting>
  <conditionalFormatting sqref="D6">
    <cfRule type="cellIs" dxfId="141" priority="61" operator="equal">
      <formula>0</formula>
    </cfRule>
  </conditionalFormatting>
  <conditionalFormatting sqref="D54">
    <cfRule type="cellIs" dxfId="140" priority="59" operator="equal">
      <formula>0</formula>
    </cfRule>
  </conditionalFormatting>
  <conditionalFormatting sqref="D40">
    <cfRule type="cellIs" dxfId="139" priority="60" operator="equal">
      <formula>0</formula>
    </cfRule>
  </conditionalFormatting>
  <conditionalFormatting sqref="D43">
    <cfRule type="cellIs" dxfId="138" priority="58" operator="equal">
      <formula>0</formula>
    </cfRule>
  </conditionalFormatting>
  <conditionalFormatting sqref="D37">
    <cfRule type="cellIs" dxfId="137" priority="57" operator="equal">
      <formula>0</formula>
    </cfRule>
  </conditionalFormatting>
  <conditionalFormatting sqref="F3:Q5 F7:Q13 F55:Q58 F1:Q1 F38:Q39 G37 I37 K37 M37 O37 Q37 U37 F15:Q36 G59 I59 K59 M59 O59 Q59 U59 F60:Q65 T60:U65 T15:U36 T38:U39 T1:U1 T55:U58 T7:U13 T3:U5">
    <cfRule type="cellIs" dxfId="136" priority="55" operator="equal">
      <formula>0</formula>
    </cfRule>
  </conditionalFormatting>
  <conditionalFormatting sqref="F2 H2 J2 L2 N2 P2 T2">
    <cfRule type="cellIs" dxfId="135" priority="54" operator="equal">
      <formula>0</formula>
    </cfRule>
  </conditionalFormatting>
  <conditionalFormatting sqref="F14 H14 J14 L14 N14 P14 T14">
    <cfRule type="cellIs" dxfId="134" priority="53" operator="equal">
      <formula>0</formula>
    </cfRule>
  </conditionalFormatting>
  <conditionalFormatting sqref="F6 H6 J6 L6 N6 P6 T6">
    <cfRule type="cellIs" dxfId="133" priority="52" operator="equal">
      <formula>0</formula>
    </cfRule>
  </conditionalFormatting>
  <conditionalFormatting sqref="F54 H54 J54 L54 N54 P54 T54">
    <cfRule type="cellIs" dxfId="132" priority="50" operator="equal">
      <formula>0</formula>
    </cfRule>
  </conditionalFormatting>
  <conditionalFormatting sqref="F40 H40 J40 L40 N40 P40 T40">
    <cfRule type="cellIs" dxfId="131" priority="51" operator="equal">
      <formula>0</formula>
    </cfRule>
  </conditionalFormatting>
  <conditionalFormatting sqref="F43 H43 J43 L43 N43 P43 T43">
    <cfRule type="cellIs" dxfId="130" priority="49" operator="equal">
      <formula>0</formula>
    </cfRule>
  </conditionalFormatting>
  <conditionalFormatting sqref="F37 H37 J37 L37 N37 P37 T37">
    <cfRule type="cellIs" dxfId="129" priority="48" operator="equal">
      <formula>0</formula>
    </cfRule>
  </conditionalFormatting>
  <conditionalFormatting sqref="D59">
    <cfRule type="cellIs" dxfId="128" priority="47" operator="equal">
      <formula>0</formula>
    </cfRule>
  </conditionalFormatting>
  <conditionalFormatting sqref="F59">
    <cfRule type="cellIs" dxfId="127" priority="46" operator="equal">
      <formula>0</formula>
    </cfRule>
  </conditionalFormatting>
  <conditionalFormatting sqref="H59">
    <cfRule type="cellIs" dxfId="126" priority="45" operator="equal">
      <formula>0</formula>
    </cfRule>
  </conditionalFormatting>
  <conditionalFormatting sqref="J59">
    <cfRule type="cellIs" dxfId="125" priority="44" operator="equal">
      <formula>0</formula>
    </cfRule>
  </conditionalFormatting>
  <conditionalFormatting sqref="L59">
    <cfRule type="cellIs" dxfId="124" priority="43" operator="equal">
      <formula>0</formula>
    </cfRule>
  </conditionalFormatting>
  <conditionalFormatting sqref="N59">
    <cfRule type="cellIs" dxfId="123" priority="42" operator="equal">
      <formula>0</formula>
    </cfRule>
  </conditionalFormatting>
  <conditionalFormatting sqref="P59">
    <cfRule type="cellIs" dxfId="122" priority="41" operator="equal">
      <formula>0</formula>
    </cfRule>
  </conditionalFormatting>
  <conditionalFormatting sqref="T59">
    <cfRule type="cellIs" dxfId="121" priority="40" operator="equal">
      <formula>0</formula>
    </cfRule>
  </conditionalFormatting>
  <conditionalFormatting sqref="R2">
    <cfRule type="cellIs" dxfId="120" priority="38" operator="equal">
      <formula>0</formula>
    </cfRule>
  </conditionalFormatting>
  <conditionalFormatting sqref="R14">
    <cfRule type="cellIs" dxfId="119" priority="37" operator="equal">
      <formula>0</formula>
    </cfRule>
  </conditionalFormatting>
  <conditionalFormatting sqref="R6">
    <cfRule type="cellIs" dxfId="118" priority="36" operator="equal">
      <formula>0</formula>
    </cfRule>
  </conditionalFormatting>
  <conditionalFormatting sqref="R54">
    <cfRule type="cellIs" dxfId="117" priority="34" operator="equal">
      <formula>0</formula>
    </cfRule>
  </conditionalFormatting>
  <conditionalFormatting sqref="R40">
    <cfRule type="cellIs" dxfId="116" priority="35" operator="equal">
      <formula>0</formula>
    </cfRule>
  </conditionalFormatting>
  <conditionalFormatting sqref="R43">
    <cfRule type="cellIs" dxfId="115" priority="33" operator="equal">
      <formula>0</formula>
    </cfRule>
  </conditionalFormatting>
  <conditionalFormatting sqref="R37">
    <cfRule type="cellIs" dxfId="114" priority="32" operator="equal">
      <formula>0</formula>
    </cfRule>
  </conditionalFormatting>
  <conditionalFormatting sqref="R59">
    <cfRule type="cellIs" dxfId="113" priority="31" operator="equal">
      <formula>0</formula>
    </cfRule>
  </conditionalFormatting>
  <conditionalFormatting sqref="V3:W5 V7:W13 V1:W1 V15:W39 V55:W1048576">
    <cfRule type="cellIs" dxfId="112" priority="21" operator="equal">
      <formula>0</formula>
    </cfRule>
  </conditionalFormatting>
  <conditionalFormatting sqref="W37 W59 V60:W65 V15:W36 V38:W39 V1:W1 V55:W58 V7:W13 V3:W5">
    <cfRule type="cellIs" dxfId="111" priority="20" operator="equal">
      <formula>0</formula>
    </cfRule>
  </conditionalFormatting>
  <conditionalFormatting sqref="V2">
    <cfRule type="cellIs" dxfId="110" priority="19" operator="equal">
      <formula>0</formula>
    </cfRule>
  </conditionalFormatting>
  <conditionalFormatting sqref="V14">
    <cfRule type="cellIs" dxfId="109" priority="18" operator="equal">
      <formula>0</formula>
    </cfRule>
  </conditionalFormatting>
  <conditionalFormatting sqref="V6">
    <cfRule type="cellIs" dxfId="108" priority="17" operator="equal">
      <formula>0</formula>
    </cfRule>
  </conditionalFormatting>
  <conditionalFormatting sqref="V54">
    <cfRule type="cellIs" dxfId="107" priority="15" operator="equal">
      <formula>0</formula>
    </cfRule>
  </conditionalFormatting>
  <conditionalFormatting sqref="V40">
    <cfRule type="cellIs" dxfId="106" priority="16" operator="equal">
      <formula>0</formula>
    </cfRule>
  </conditionalFormatting>
  <conditionalFormatting sqref="V43">
    <cfRule type="cellIs" dxfId="105" priority="14" operator="equal">
      <formula>0</formula>
    </cfRule>
  </conditionalFormatting>
  <conditionalFormatting sqref="V37">
    <cfRule type="cellIs" dxfId="104" priority="13" operator="equal">
      <formula>0</formula>
    </cfRule>
  </conditionalFormatting>
  <conditionalFormatting sqref="V59">
    <cfRule type="cellIs" dxfId="103" priority="12" operator="equal">
      <formula>0</formula>
    </cfRule>
  </conditionalFormatting>
  <conditionalFormatting sqref="X3:Y5 X7:Y13 X1:Y1 X15:Y39 X55:Y1048576">
    <cfRule type="cellIs" dxfId="102" priority="11" operator="equal">
      <formula>0</formula>
    </cfRule>
  </conditionalFormatting>
  <conditionalFormatting sqref="Y37 Y59 X60:Y65 X15:Y36 X38:Y39 X1:Y1 X55:Y58 X7:Y13 X3:Y5">
    <cfRule type="cellIs" dxfId="101" priority="10" operator="equal">
      <formula>0</formula>
    </cfRule>
  </conditionalFormatting>
  <conditionalFormatting sqref="X2">
    <cfRule type="cellIs" dxfId="100" priority="9" operator="equal">
      <formula>0</formula>
    </cfRule>
  </conditionalFormatting>
  <conditionalFormatting sqref="X14">
    <cfRule type="cellIs" dxfId="99" priority="8" operator="equal">
      <formula>0</formula>
    </cfRule>
  </conditionalFormatting>
  <conditionalFormatting sqref="X6">
    <cfRule type="cellIs" dxfId="98" priority="7" operator="equal">
      <formula>0</formula>
    </cfRule>
  </conditionalFormatting>
  <conditionalFormatting sqref="X54">
    <cfRule type="cellIs" dxfId="97" priority="5" operator="equal">
      <formula>0</formula>
    </cfRule>
  </conditionalFormatting>
  <conditionalFormatting sqref="X40">
    <cfRule type="cellIs" dxfId="96" priority="6" operator="equal">
      <formula>0</formula>
    </cfRule>
  </conditionalFormatting>
  <conditionalFormatting sqref="X43">
    <cfRule type="cellIs" dxfId="95" priority="4" operator="equal">
      <formula>0</formula>
    </cfRule>
  </conditionalFormatting>
  <conditionalFormatting sqref="X37">
    <cfRule type="cellIs" dxfId="94" priority="3" operator="equal">
      <formula>0</formula>
    </cfRule>
  </conditionalFormatting>
  <conditionalFormatting sqref="X59">
    <cfRule type="cellIs" dxfId="93" priority="2" operator="equal">
      <formula>0</formula>
    </cfRule>
  </conditionalFormatting>
  <conditionalFormatting sqref="B123:B124">
    <cfRule type="cellIs" dxfId="92" priority="1" operator="equal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9" scale="63" orientation="portrait" r:id="rId1"/>
  <rowBreaks count="1" manualBreakCount="1">
    <brk id="72" max="21" man="1"/>
  </rowBreaks>
  <colBreaks count="5" manualBreakCount="5">
    <brk id="3" max="143" man="1"/>
    <brk id="7" max="143" man="1"/>
    <brk id="11" max="143" man="1"/>
    <brk id="15" max="143" man="1"/>
    <brk id="27" max="129" man="1"/>
  </col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Planilha6"/>
  <dimension ref="A1:C128"/>
  <sheetViews>
    <sheetView view="pageBreakPreview" zoomScaleNormal="70" zoomScaleSheetLayoutView="100" workbookViewId="0">
      <pane ySplit="5" topLeftCell="A102" activePane="bottomLeft" state="frozen"/>
      <selection pane="bottomLeft" activeCell="B127" sqref="B127"/>
    </sheetView>
  </sheetViews>
  <sheetFormatPr defaultRowHeight="15" x14ac:dyDescent="0.25"/>
  <cols>
    <col min="1" max="1" width="61.85546875" style="28" customWidth="1"/>
    <col min="2" max="2" width="26.140625" style="49" bestFit="1" customWidth="1"/>
    <col min="3" max="3" width="12.85546875" style="49" bestFit="1" customWidth="1"/>
    <col min="4" max="16384" width="9.140625" style="28"/>
  </cols>
  <sheetData>
    <row r="1" spans="1:3" s="27" customFormat="1" x14ac:dyDescent="0.25">
      <c r="A1" s="26" t="s">
        <v>61</v>
      </c>
      <c r="B1" s="258">
        <v>1649.12</v>
      </c>
      <c r="C1" s="258"/>
    </row>
    <row r="2" spans="1:3" s="27" customFormat="1" ht="12.75" customHeight="1" x14ac:dyDescent="0.25">
      <c r="A2" s="92" t="s">
        <v>62</v>
      </c>
      <c r="B2" s="246" t="s">
        <v>63</v>
      </c>
      <c r="C2" s="246"/>
    </row>
    <row r="3" spans="1:3" s="27" customFormat="1" ht="12.75" customHeight="1" x14ac:dyDescent="0.25">
      <c r="A3" s="93" t="s">
        <v>2</v>
      </c>
      <c r="B3" s="260" t="s">
        <v>260</v>
      </c>
      <c r="C3" s="260"/>
    </row>
    <row r="4" spans="1:3" x14ac:dyDescent="0.25">
      <c r="A4" s="93" t="s">
        <v>3</v>
      </c>
      <c r="B4" s="246" t="s">
        <v>174</v>
      </c>
      <c r="C4" s="246"/>
    </row>
    <row r="5" spans="1:3" ht="15" customHeight="1" x14ac:dyDescent="0.25">
      <c r="A5" s="29" t="s">
        <v>71</v>
      </c>
      <c r="B5" s="256">
        <v>30</v>
      </c>
      <c r="C5" s="256"/>
    </row>
    <row r="6" spans="1:3" x14ac:dyDescent="0.25">
      <c r="A6" s="30" t="s">
        <v>72</v>
      </c>
      <c r="B6" s="240"/>
      <c r="C6" s="241"/>
    </row>
    <row r="7" spans="1:3" x14ac:dyDescent="0.25">
      <c r="A7" s="31" t="s">
        <v>73</v>
      </c>
      <c r="B7" s="246" t="s">
        <v>74</v>
      </c>
      <c r="C7" s="246"/>
    </row>
    <row r="8" spans="1:3" x14ac:dyDescent="0.25">
      <c r="A8" s="32" t="s">
        <v>75</v>
      </c>
      <c r="B8" s="253">
        <f>SUM(B9:C12)</f>
        <v>1124.4000000000001</v>
      </c>
      <c r="C8" s="253"/>
    </row>
    <row r="9" spans="1:3" x14ac:dyDescent="0.25">
      <c r="A9" s="51" t="s">
        <v>76</v>
      </c>
      <c r="B9" s="252">
        <f>ROUND(B1/44*B5,2)</f>
        <v>1124.4000000000001</v>
      </c>
      <c r="C9" s="252"/>
    </row>
    <row r="10" spans="1:3" ht="38.25" x14ac:dyDescent="0.25">
      <c r="A10" s="51" t="s">
        <v>147</v>
      </c>
      <c r="B10" s="252"/>
      <c r="C10" s="252"/>
    </row>
    <row r="11" spans="1:3" x14ac:dyDescent="0.25">
      <c r="A11" s="51" t="s">
        <v>78</v>
      </c>
      <c r="B11" s="252"/>
      <c r="C11" s="252"/>
    </row>
    <row r="12" spans="1:3" x14ac:dyDescent="0.25">
      <c r="A12" s="51" t="s">
        <v>79</v>
      </c>
      <c r="B12" s="252"/>
      <c r="C12" s="252"/>
    </row>
    <row r="13" spans="1:3" x14ac:dyDescent="0.25">
      <c r="A13" s="33"/>
      <c r="B13" s="251"/>
      <c r="C13" s="251"/>
    </row>
    <row r="14" spans="1:3" ht="25.5" x14ac:dyDescent="0.25">
      <c r="A14" s="34" t="s">
        <v>80</v>
      </c>
      <c r="B14" s="249"/>
      <c r="C14" s="250"/>
    </row>
    <row r="15" spans="1:3" x14ac:dyDescent="0.25">
      <c r="A15" s="29" t="s">
        <v>81</v>
      </c>
      <c r="B15" s="35" t="s">
        <v>82</v>
      </c>
      <c r="C15" s="3" t="s">
        <v>74</v>
      </c>
    </row>
    <row r="16" spans="1:3" x14ac:dyDescent="0.25">
      <c r="A16" s="33" t="s">
        <v>83</v>
      </c>
      <c r="B16" s="19">
        <f>'F-I'!B16</f>
        <v>0.2</v>
      </c>
      <c r="C16" s="13">
        <f>ROUND(B$8*B16,2)</f>
        <v>224.88</v>
      </c>
    </row>
    <row r="17" spans="1:3" x14ac:dyDescent="0.25">
      <c r="A17" s="33" t="s">
        <v>84</v>
      </c>
      <c r="B17" s="19">
        <f>'F-I'!B17</f>
        <v>0</v>
      </c>
      <c r="C17" s="13">
        <f t="shared" ref="C17:C23" si="0">ROUND(B$8*B17,2)</f>
        <v>0</v>
      </c>
    </row>
    <row r="18" spans="1:3" x14ac:dyDescent="0.25">
      <c r="A18" s="33" t="s">
        <v>85</v>
      </c>
      <c r="B18" s="19">
        <f>'F-I'!B18</f>
        <v>0</v>
      </c>
      <c r="C18" s="13">
        <f t="shared" si="0"/>
        <v>0</v>
      </c>
    </row>
    <row r="19" spans="1:3" x14ac:dyDescent="0.25">
      <c r="A19" s="33" t="s">
        <v>86</v>
      </c>
      <c r="B19" s="19">
        <f>'F-I'!B19</f>
        <v>0</v>
      </c>
      <c r="C19" s="13">
        <f t="shared" si="0"/>
        <v>0</v>
      </c>
    </row>
    <row r="20" spans="1:3" x14ac:dyDescent="0.25">
      <c r="A20" s="33" t="s">
        <v>87</v>
      </c>
      <c r="B20" s="19">
        <f>'F-I'!B20</f>
        <v>0</v>
      </c>
      <c r="C20" s="13">
        <f t="shared" si="0"/>
        <v>0</v>
      </c>
    </row>
    <row r="21" spans="1:3" x14ac:dyDescent="0.25">
      <c r="A21" s="33" t="s">
        <v>88</v>
      </c>
      <c r="B21" s="19">
        <f>'F-I'!B21</f>
        <v>0.08</v>
      </c>
      <c r="C21" s="13">
        <f t="shared" si="0"/>
        <v>89.95</v>
      </c>
    </row>
    <row r="22" spans="1:3" x14ac:dyDescent="0.25">
      <c r="A22" s="33" t="s">
        <v>89</v>
      </c>
      <c r="B22" s="19">
        <f>'F-I'!B22</f>
        <v>0</v>
      </c>
      <c r="C22" s="13">
        <f t="shared" si="0"/>
        <v>0</v>
      </c>
    </row>
    <row r="23" spans="1:3" x14ac:dyDescent="0.25">
      <c r="A23" s="33" t="s">
        <v>90</v>
      </c>
      <c r="B23" s="19">
        <f>'F-I'!B23</f>
        <v>0</v>
      </c>
      <c r="C23" s="13">
        <f t="shared" si="0"/>
        <v>0</v>
      </c>
    </row>
    <row r="24" spans="1:3" x14ac:dyDescent="0.25">
      <c r="A24" s="29" t="s">
        <v>91</v>
      </c>
      <c r="B24" s="35" t="s">
        <v>82</v>
      </c>
      <c r="C24" s="3" t="s">
        <v>74</v>
      </c>
    </row>
    <row r="25" spans="1:3" x14ac:dyDescent="0.25">
      <c r="A25" s="33" t="s">
        <v>92</v>
      </c>
      <c r="B25" s="19">
        <f>'F-I'!B25</f>
        <v>0.1111</v>
      </c>
      <c r="C25" s="13">
        <f t="shared" ref="C25:C31" si="1">ROUND(B$8*B25,2)</f>
        <v>124.92</v>
      </c>
    </row>
    <row r="26" spans="1:3" x14ac:dyDescent="0.25">
      <c r="A26" s="33" t="s">
        <v>93</v>
      </c>
      <c r="B26" s="19">
        <f>'F-I'!B26</f>
        <v>0</v>
      </c>
      <c r="C26" s="13">
        <f t="shared" si="1"/>
        <v>0</v>
      </c>
    </row>
    <row r="27" spans="1:3" x14ac:dyDescent="0.25">
      <c r="A27" s="33" t="s">
        <v>94</v>
      </c>
      <c r="B27" s="19">
        <f>'F-I'!B27</f>
        <v>0</v>
      </c>
      <c r="C27" s="13">
        <f t="shared" si="1"/>
        <v>0</v>
      </c>
    </row>
    <row r="28" spans="1:3" x14ac:dyDescent="0.25">
      <c r="A28" s="33" t="s">
        <v>95</v>
      </c>
      <c r="B28" s="19">
        <f>'F-I'!B28</f>
        <v>0</v>
      </c>
      <c r="C28" s="13">
        <f t="shared" si="1"/>
        <v>0</v>
      </c>
    </row>
    <row r="29" spans="1:3" x14ac:dyDescent="0.25">
      <c r="A29" s="33" t="s">
        <v>96</v>
      </c>
      <c r="B29" s="19">
        <f>'F-I'!B29</f>
        <v>0</v>
      </c>
      <c r="C29" s="13">
        <f t="shared" si="1"/>
        <v>0</v>
      </c>
    </row>
    <row r="30" spans="1:3" x14ac:dyDescent="0.25">
      <c r="A30" s="33" t="s">
        <v>97</v>
      </c>
      <c r="B30" s="19">
        <f>'F-I'!B30</f>
        <v>5.4000000000000003E-3</v>
      </c>
      <c r="C30" s="13">
        <f t="shared" si="1"/>
        <v>6.07</v>
      </c>
    </row>
    <row r="31" spans="1:3" x14ac:dyDescent="0.25">
      <c r="A31" s="33" t="s">
        <v>98</v>
      </c>
      <c r="B31" s="19">
        <f>'F-I'!B31</f>
        <v>8.3299999999999999E-2</v>
      </c>
      <c r="C31" s="13">
        <f t="shared" si="1"/>
        <v>93.66</v>
      </c>
    </row>
    <row r="32" spans="1:3" x14ac:dyDescent="0.25">
      <c r="A32" s="29" t="s">
        <v>99</v>
      </c>
      <c r="B32" s="35" t="s">
        <v>82</v>
      </c>
      <c r="C32" s="3" t="s">
        <v>74</v>
      </c>
    </row>
    <row r="33" spans="1:3" x14ac:dyDescent="0.25">
      <c r="A33" s="33" t="s">
        <v>100</v>
      </c>
      <c r="B33" s="19">
        <f>'F-I'!B33</f>
        <v>0</v>
      </c>
      <c r="C33" s="13">
        <f t="shared" ref="C33:C35" si="2">ROUND(B$8*B33,2)</f>
        <v>0</v>
      </c>
    </row>
    <row r="34" spans="1:3" x14ac:dyDescent="0.25">
      <c r="A34" s="33" t="s">
        <v>101</v>
      </c>
      <c r="B34" s="19">
        <f>'F-I'!B34</f>
        <v>0</v>
      </c>
      <c r="C34" s="13">
        <f t="shared" si="2"/>
        <v>0</v>
      </c>
    </row>
    <row r="35" spans="1:3" x14ac:dyDescent="0.25">
      <c r="A35" s="33" t="s">
        <v>102</v>
      </c>
      <c r="B35" s="19">
        <f>'F-I'!B35</f>
        <v>3.44E-2</v>
      </c>
      <c r="C35" s="13">
        <f t="shared" si="2"/>
        <v>38.68</v>
      </c>
    </row>
    <row r="36" spans="1:3" x14ac:dyDescent="0.25">
      <c r="A36" s="29" t="s">
        <v>103</v>
      </c>
      <c r="B36" s="35" t="s">
        <v>82</v>
      </c>
      <c r="C36" s="3" t="s">
        <v>74</v>
      </c>
    </row>
    <row r="37" spans="1:3" ht="25.5" x14ac:dyDescent="0.25">
      <c r="A37" s="33" t="s">
        <v>104</v>
      </c>
      <c r="B37" s="36">
        <f>ROUND(SUM(B16:B23)*SUM(B25:B31),4)</f>
        <v>5.5899999999999998E-2</v>
      </c>
      <c r="C37" s="13">
        <f>ROUND(B$8*B37,2)</f>
        <v>62.85</v>
      </c>
    </row>
    <row r="38" spans="1:3" x14ac:dyDescent="0.25">
      <c r="A38" s="29" t="s">
        <v>105</v>
      </c>
      <c r="B38" s="37">
        <f>SUM(B16:B37)</f>
        <v>0.57009999999999994</v>
      </c>
      <c r="C38" s="153">
        <f t="shared" ref="C38" si="3">SUM(C16:C37)</f>
        <v>641.01</v>
      </c>
    </row>
    <row r="39" spans="1:3" x14ac:dyDescent="0.25">
      <c r="A39" s="29" t="s">
        <v>106</v>
      </c>
      <c r="B39" s="38"/>
      <c r="C39" s="153">
        <f>B8+C38</f>
        <v>1765.41</v>
      </c>
    </row>
    <row r="40" spans="1:3" x14ac:dyDescent="0.25">
      <c r="A40" s="30" t="s">
        <v>107</v>
      </c>
      <c r="B40" s="240"/>
      <c r="C40" s="241"/>
    </row>
    <row r="41" spans="1:3" x14ac:dyDescent="0.25">
      <c r="A41" s="247" t="s">
        <v>108</v>
      </c>
      <c r="B41" s="246" t="s">
        <v>74</v>
      </c>
      <c r="C41" s="246"/>
    </row>
    <row r="42" spans="1:3" x14ac:dyDescent="0.25">
      <c r="A42" s="248"/>
      <c r="B42" s="148" t="s">
        <v>109</v>
      </c>
      <c r="C42" s="148" t="s">
        <v>19</v>
      </c>
    </row>
    <row r="43" spans="1:3" ht="25.5" x14ac:dyDescent="0.25">
      <c r="A43" s="39" t="s">
        <v>110</v>
      </c>
      <c r="B43" s="54">
        <v>4.3499999999999996</v>
      </c>
      <c r="C43" s="40">
        <f>IFERROR(ROUND((22*2*B43)-(0.06*B9),2),0)</f>
        <v>123.94</v>
      </c>
    </row>
    <row r="44" spans="1:3" ht="38.25" customHeight="1" x14ac:dyDescent="0.25">
      <c r="A44" s="41" t="s">
        <v>112</v>
      </c>
      <c r="B44" s="55" t="s">
        <v>115</v>
      </c>
      <c r="C44" s="42">
        <f>IFERROR(ROUND(B44*22*80%,2),0)</f>
        <v>0</v>
      </c>
    </row>
    <row r="45" spans="1:3" x14ac:dyDescent="0.25">
      <c r="A45" s="41" t="s">
        <v>114</v>
      </c>
      <c r="B45" s="243" t="s">
        <v>115</v>
      </c>
      <c r="C45" s="243"/>
    </row>
    <row r="46" spans="1:3" x14ac:dyDescent="0.25">
      <c r="A46" s="41" t="s">
        <v>116</v>
      </c>
      <c r="B46" s="243" t="s">
        <v>115</v>
      </c>
      <c r="C46" s="243"/>
    </row>
    <row r="47" spans="1:3" x14ac:dyDescent="0.25">
      <c r="A47" s="41" t="s">
        <v>162</v>
      </c>
      <c r="B47" s="243">
        <v>51.88</v>
      </c>
      <c r="C47" s="243"/>
    </row>
    <row r="48" spans="1:3" x14ac:dyDescent="0.25">
      <c r="A48" s="43" t="s">
        <v>117</v>
      </c>
      <c r="B48" s="243">
        <f>'F-I'!B48:C48</f>
        <v>0</v>
      </c>
      <c r="C48" s="243"/>
    </row>
    <row r="49" spans="1:3" x14ac:dyDescent="0.25">
      <c r="A49" s="41" t="s">
        <v>118</v>
      </c>
      <c r="B49" s="243">
        <f>Uniformes!$D$9</f>
        <v>0</v>
      </c>
      <c r="C49" s="243"/>
    </row>
    <row r="50" spans="1:3" x14ac:dyDescent="0.25">
      <c r="A50" s="56" t="s">
        <v>212</v>
      </c>
      <c r="B50" s="243">
        <f>Materiais!G34</f>
        <v>0</v>
      </c>
      <c r="C50" s="243"/>
    </row>
    <row r="51" spans="1:3" x14ac:dyDescent="0.25">
      <c r="A51" s="56" t="s">
        <v>121</v>
      </c>
      <c r="B51" s="243"/>
      <c r="C51" s="243"/>
    </row>
    <row r="52" spans="1:3" x14ac:dyDescent="0.25">
      <c r="A52" s="29" t="s">
        <v>122</v>
      </c>
      <c r="B52" s="238">
        <f>SUM(C43:C44,B45:C51)</f>
        <v>175.82</v>
      </c>
      <c r="C52" s="238"/>
    </row>
    <row r="53" spans="1:3" x14ac:dyDescent="0.25">
      <c r="A53" s="29" t="s">
        <v>123</v>
      </c>
      <c r="B53" s="239">
        <f>C39+B52</f>
        <v>1941.23</v>
      </c>
      <c r="C53" s="239"/>
    </row>
    <row r="54" spans="1:3" x14ac:dyDescent="0.25">
      <c r="A54" s="30" t="s">
        <v>124</v>
      </c>
      <c r="B54" s="240"/>
      <c r="C54" s="241"/>
    </row>
    <row r="55" spans="1:3" x14ac:dyDescent="0.25">
      <c r="A55" s="44" t="s">
        <v>108</v>
      </c>
      <c r="B55" s="146" t="s">
        <v>82</v>
      </c>
      <c r="C55" s="146" t="s">
        <v>74</v>
      </c>
    </row>
    <row r="56" spans="1:3" x14ac:dyDescent="0.25">
      <c r="A56" s="33" t="s">
        <v>125</v>
      </c>
      <c r="B56" s="20"/>
      <c r="C56" s="7">
        <f>ROUND(B$53*B56,2)</f>
        <v>0</v>
      </c>
    </row>
    <row r="57" spans="1:3" x14ac:dyDescent="0.25">
      <c r="A57" s="33" t="s">
        <v>126</v>
      </c>
      <c r="B57" s="20"/>
      <c r="C57" s="7">
        <f>ROUND(B$53*B57,2)</f>
        <v>0</v>
      </c>
    </row>
    <row r="58" spans="1:3" x14ac:dyDescent="0.25">
      <c r="A58" s="29" t="s">
        <v>127</v>
      </c>
      <c r="B58" s="45"/>
      <c r="C58" s="45"/>
    </row>
    <row r="59" spans="1:3" x14ac:dyDescent="0.25">
      <c r="A59" s="33" t="s">
        <v>128</v>
      </c>
      <c r="B59" s="57">
        <v>0.05</v>
      </c>
      <c r="C59" s="7">
        <f>ROUND((B53+C56+C57)*B59/(1-B62),2)</f>
        <v>102.17</v>
      </c>
    </row>
    <row r="60" spans="1:3" x14ac:dyDescent="0.25">
      <c r="A60" s="33" t="s">
        <v>129</v>
      </c>
      <c r="B60" s="19">
        <f>'F-I'!B60</f>
        <v>0</v>
      </c>
      <c r="C60" s="7">
        <f>ROUND((B53+C56+C57)*B60/(1-B62),2)</f>
        <v>0</v>
      </c>
    </row>
    <row r="61" spans="1:3" x14ac:dyDescent="0.25">
      <c r="A61" s="33" t="s">
        <v>130</v>
      </c>
      <c r="B61" s="19">
        <f>'F-I'!B61</f>
        <v>0</v>
      </c>
      <c r="C61" s="7">
        <f>ROUND((B53+C56+C57)*B61/(1-B62),2)</f>
        <v>0</v>
      </c>
    </row>
    <row r="62" spans="1:3" x14ac:dyDescent="0.25">
      <c r="A62" s="29" t="s">
        <v>131</v>
      </c>
      <c r="B62" s="46">
        <f t="shared" ref="B62:C62" si="4">SUM(B59:B61)</f>
        <v>0.05</v>
      </c>
      <c r="C62" s="7">
        <f t="shared" si="4"/>
        <v>102.17</v>
      </c>
    </row>
    <row r="63" spans="1:3" x14ac:dyDescent="0.25">
      <c r="A63" s="33" t="s">
        <v>132</v>
      </c>
      <c r="B63" s="6"/>
      <c r="C63" s="5">
        <f>SUM(C56:C57,C62)</f>
        <v>102.17</v>
      </c>
    </row>
    <row r="64" spans="1:3" x14ac:dyDescent="0.25">
      <c r="A64" s="33"/>
      <c r="B64" s="4"/>
      <c r="C64" s="3" t="s">
        <v>74</v>
      </c>
    </row>
    <row r="65" spans="1:3" x14ac:dyDescent="0.25">
      <c r="A65" s="31" t="s">
        <v>133</v>
      </c>
      <c r="B65" s="31"/>
      <c r="C65" s="147">
        <f>B53+C63</f>
        <v>2043.4</v>
      </c>
    </row>
    <row r="66" spans="1:3" x14ac:dyDescent="0.25">
      <c r="A66" s="47"/>
      <c r="B66" s="187"/>
    </row>
    <row r="67" spans="1:3" x14ac:dyDescent="0.25">
      <c r="A67" s="47"/>
      <c r="B67" s="48"/>
    </row>
    <row r="68" spans="1:3" x14ac:dyDescent="0.25">
      <c r="A68" s="288" t="s">
        <v>163</v>
      </c>
      <c r="B68" s="289"/>
      <c r="C68" s="290"/>
    </row>
    <row r="69" spans="1:3" x14ac:dyDescent="0.25">
      <c r="A69" s="26" t="s">
        <v>61</v>
      </c>
      <c r="B69" s="246">
        <f>B1</f>
        <v>1649.12</v>
      </c>
      <c r="C69" s="246"/>
    </row>
    <row r="70" spans="1:3" x14ac:dyDescent="0.25">
      <c r="A70" s="92" t="s">
        <v>62</v>
      </c>
      <c r="B70" s="246" t="s">
        <v>63</v>
      </c>
      <c r="C70" s="246"/>
    </row>
    <row r="71" spans="1:3" x14ac:dyDescent="0.25">
      <c r="A71" s="93" t="s">
        <v>2</v>
      </c>
      <c r="B71" s="246" t="str">
        <f>B3</f>
        <v>MG002846/2025</v>
      </c>
      <c r="C71" s="246"/>
    </row>
    <row r="72" spans="1:3" x14ac:dyDescent="0.25">
      <c r="A72" s="93" t="s">
        <v>3</v>
      </c>
      <c r="B72" s="246" t="str">
        <f>B4</f>
        <v>Governador Valadares</v>
      </c>
      <c r="C72" s="246"/>
    </row>
    <row r="73" spans="1:3" x14ac:dyDescent="0.25">
      <c r="A73" s="96"/>
      <c r="B73" s="246"/>
      <c r="C73" s="246"/>
    </row>
    <row r="74" spans="1:3" x14ac:dyDescent="0.25">
      <c r="A74" s="97" t="s">
        <v>72</v>
      </c>
      <c r="B74" s="285"/>
      <c r="C74" s="286"/>
    </row>
    <row r="75" spans="1:3" x14ac:dyDescent="0.25">
      <c r="A75" s="98" t="s">
        <v>73</v>
      </c>
      <c r="B75" s="267" t="s">
        <v>74</v>
      </c>
      <c r="C75" s="268"/>
    </row>
    <row r="76" spans="1:3" x14ac:dyDescent="0.25">
      <c r="A76" s="99" t="s">
        <v>164</v>
      </c>
      <c r="B76" s="287">
        <f>SUM(B80*C80,B81*C81)</f>
        <v>3417.44</v>
      </c>
      <c r="C76" s="287"/>
    </row>
    <row r="77" spans="1:3" x14ac:dyDescent="0.25">
      <c r="A77" s="100" t="s">
        <v>165</v>
      </c>
      <c r="B77" s="279">
        <f>B69</f>
        <v>1649.12</v>
      </c>
      <c r="C77" s="280"/>
    </row>
    <row r="78" spans="1:3" x14ac:dyDescent="0.25">
      <c r="A78" s="33"/>
      <c r="B78" s="265"/>
      <c r="C78" s="266"/>
    </row>
    <row r="79" spans="1:3" x14ac:dyDescent="0.25">
      <c r="A79" s="33"/>
      <c r="B79" s="151" t="s">
        <v>166</v>
      </c>
      <c r="C79" s="152" t="s">
        <v>167</v>
      </c>
    </row>
    <row r="80" spans="1:3" x14ac:dyDescent="0.2">
      <c r="A80" s="100" t="s">
        <v>168</v>
      </c>
      <c r="B80" s="101">
        <v>112</v>
      </c>
      <c r="C80" s="102">
        <f>ROUND(SUM(B77:C78)/220*150%,2)</f>
        <v>11.24</v>
      </c>
    </row>
    <row r="81" spans="1:3" x14ac:dyDescent="0.2">
      <c r="A81" s="100" t="s">
        <v>169</v>
      </c>
      <c r="B81" s="101">
        <v>144</v>
      </c>
      <c r="C81" s="102">
        <f>ROUND(SUM(B77:C78)/220*200%,2)</f>
        <v>14.99</v>
      </c>
    </row>
    <row r="82" spans="1:3" ht="25.5" x14ac:dyDescent="0.25">
      <c r="A82" s="98" t="s">
        <v>80</v>
      </c>
      <c r="B82" s="98"/>
      <c r="C82" s="103"/>
    </row>
    <row r="83" spans="1:3" x14ac:dyDescent="0.25">
      <c r="A83" s="104" t="s">
        <v>81</v>
      </c>
      <c r="B83" s="35" t="s">
        <v>82</v>
      </c>
      <c r="C83" s="3" t="s">
        <v>74</v>
      </c>
    </row>
    <row r="84" spans="1:3" x14ac:dyDescent="0.25">
      <c r="A84" s="100" t="s">
        <v>83</v>
      </c>
      <c r="B84" s="14">
        <f t="shared" ref="B84:B91" si="5">B16</f>
        <v>0.2</v>
      </c>
      <c r="C84" s="7">
        <f t="shared" ref="C84:C91" si="6">ROUND(B$76*B84,2)</f>
        <v>683.49</v>
      </c>
    </row>
    <row r="85" spans="1:3" x14ac:dyDescent="0.25">
      <c r="A85" s="100" t="s">
        <v>84</v>
      </c>
      <c r="B85" s="14">
        <f t="shared" si="5"/>
        <v>0</v>
      </c>
      <c r="C85" s="7">
        <f t="shared" si="6"/>
        <v>0</v>
      </c>
    </row>
    <row r="86" spans="1:3" x14ac:dyDescent="0.25">
      <c r="A86" s="100" t="s">
        <v>85</v>
      </c>
      <c r="B86" s="14">
        <f t="shared" si="5"/>
        <v>0</v>
      </c>
      <c r="C86" s="7">
        <f t="shared" si="6"/>
        <v>0</v>
      </c>
    </row>
    <row r="87" spans="1:3" x14ac:dyDescent="0.25">
      <c r="A87" s="100" t="s">
        <v>86</v>
      </c>
      <c r="B87" s="14">
        <f t="shared" si="5"/>
        <v>0</v>
      </c>
      <c r="C87" s="7">
        <f t="shared" si="6"/>
        <v>0</v>
      </c>
    </row>
    <row r="88" spans="1:3" x14ac:dyDescent="0.25">
      <c r="A88" s="100" t="s">
        <v>87</v>
      </c>
      <c r="B88" s="14">
        <f t="shared" si="5"/>
        <v>0</v>
      </c>
      <c r="C88" s="7">
        <f t="shared" si="6"/>
        <v>0</v>
      </c>
    </row>
    <row r="89" spans="1:3" x14ac:dyDescent="0.25">
      <c r="A89" s="100" t="s">
        <v>88</v>
      </c>
      <c r="B89" s="14">
        <f t="shared" si="5"/>
        <v>0.08</v>
      </c>
      <c r="C89" s="7">
        <f t="shared" si="6"/>
        <v>273.39999999999998</v>
      </c>
    </row>
    <row r="90" spans="1:3" x14ac:dyDescent="0.25">
      <c r="A90" s="100" t="s">
        <v>89</v>
      </c>
      <c r="B90" s="14">
        <f t="shared" si="5"/>
        <v>0</v>
      </c>
      <c r="C90" s="7">
        <f t="shared" si="6"/>
        <v>0</v>
      </c>
    </row>
    <row r="91" spans="1:3" x14ac:dyDescent="0.25">
      <c r="A91" s="100" t="s">
        <v>90</v>
      </c>
      <c r="B91" s="14">
        <f t="shared" si="5"/>
        <v>0</v>
      </c>
      <c r="C91" s="7">
        <f t="shared" si="6"/>
        <v>0</v>
      </c>
    </row>
    <row r="92" spans="1:3" x14ac:dyDescent="0.25">
      <c r="A92" s="104" t="s">
        <v>91</v>
      </c>
      <c r="B92" s="35" t="s">
        <v>82</v>
      </c>
      <c r="C92" s="3" t="s">
        <v>74</v>
      </c>
    </row>
    <row r="93" spans="1:3" x14ac:dyDescent="0.25">
      <c r="A93" s="100" t="s">
        <v>92</v>
      </c>
      <c r="B93" s="14">
        <f t="shared" ref="B93:B99" si="7">B25</f>
        <v>0.1111</v>
      </c>
      <c r="C93" s="7">
        <f t="shared" ref="C93:C99" si="8">ROUND(B$76*B93,2)</f>
        <v>379.68</v>
      </c>
    </row>
    <row r="94" spans="1:3" x14ac:dyDescent="0.25">
      <c r="A94" s="100" t="s">
        <v>93</v>
      </c>
      <c r="B94" s="113">
        <f t="shared" si="7"/>
        <v>0</v>
      </c>
      <c r="C94" s="7">
        <f t="shared" si="8"/>
        <v>0</v>
      </c>
    </row>
    <row r="95" spans="1:3" x14ac:dyDescent="0.25">
      <c r="A95" s="100" t="s">
        <v>94</v>
      </c>
      <c r="B95" s="113">
        <f t="shared" si="7"/>
        <v>0</v>
      </c>
      <c r="C95" s="7">
        <f t="shared" si="8"/>
        <v>0</v>
      </c>
    </row>
    <row r="96" spans="1:3" x14ac:dyDescent="0.25">
      <c r="A96" s="100" t="s">
        <v>95</v>
      </c>
      <c r="B96" s="113">
        <f t="shared" si="7"/>
        <v>0</v>
      </c>
      <c r="C96" s="7">
        <f t="shared" si="8"/>
        <v>0</v>
      </c>
    </row>
    <row r="97" spans="1:3" x14ac:dyDescent="0.25">
      <c r="A97" s="100" t="s">
        <v>96</v>
      </c>
      <c r="B97" s="113">
        <f t="shared" si="7"/>
        <v>0</v>
      </c>
      <c r="C97" s="7">
        <f t="shared" si="8"/>
        <v>0</v>
      </c>
    </row>
    <row r="98" spans="1:3" x14ac:dyDescent="0.25">
      <c r="A98" s="100" t="s">
        <v>97</v>
      </c>
      <c r="B98" s="113">
        <f t="shared" si="7"/>
        <v>5.4000000000000003E-3</v>
      </c>
      <c r="C98" s="7">
        <f t="shared" si="8"/>
        <v>18.45</v>
      </c>
    </row>
    <row r="99" spans="1:3" x14ac:dyDescent="0.25">
      <c r="A99" s="100" t="s">
        <v>98</v>
      </c>
      <c r="B99" s="14">
        <f t="shared" si="7"/>
        <v>8.3299999999999999E-2</v>
      </c>
      <c r="C99" s="7">
        <f t="shared" si="8"/>
        <v>284.67</v>
      </c>
    </row>
    <row r="100" spans="1:3" x14ac:dyDescent="0.25">
      <c r="A100" s="104" t="s">
        <v>99</v>
      </c>
      <c r="B100" s="35" t="s">
        <v>82</v>
      </c>
      <c r="C100" s="3" t="s">
        <v>74</v>
      </c>
    </row>
    <row r="101" spans="1:3" x14ac:dyDescent="0.25">
      <c r="A101" s="100" t="s">
        <v>100</v>
      </c>
      <c r="B101" s="14">
        <f>B33</f>
        <v>0</v>
      </c>
      <c r="C101" s="7">
        <f>ROUND(B$76*B101,2)</f>
        <v>0</v>
      </c>
    </row>
    <row r="102" spans="1:3" x14ac:dyDescent="0.25">
      <c r="A102" s="100" t="s">
        <v>101</v>
      </c>
      <c r="B102" s="14">
        <f>B34</f>
        <v>0</v>
      </c>
      <c r="C102" s="7">
        <f>ROUND(B$76*B102,2)</f>
        <v>0</v>
      </c>
    </row>
    <row r="103" spans="1:3" ht="25.5" x14ac:dyDescent="0.25">
      <c r="A103" s="33" t="s">
        <v>170</v>
      </c>
      <c r="B103" s="14">
        <f>B35</f>
        <v>3.44E-2</v>
      </c>
      <c r="C103" s="7">
        <f>ROUND(B$76*B103,2)</f>
        <v>117.56</v>
      </c>
    </row>
    <row r="104" spans="1:3" x14ac:dyDescent="0.25">
      <c r="A104" s="104" t="s">
        <v>103</v>
      </c>
      <c r="B104" s="35" t="s">
        <v>82</v>
      </c>
      <c r="C104" s="3" t="s">
        <v>74</v>
      </c>
    </row>
    <row r="105" spans="1:3" ht="25.5" x14ac:dyDescent="0.25">
      <c r="A105" s="100" t="s">
        <v>171</v>
      </c>
      <c r="B105" s="36">
        <f>ROUND(SUM(B84:B91)*SUM(B93:B99),4)</f>
        <v>5.5899999999999998E-2</v>
      </c>
      <c r="C105" s="7">
        <f>ROUND(B$76*B105,2)</f>
        <v>191.03</v>
      </c>
    </row>
    <row r="106" spans="1:3" x14ac:dyDescent="0.25">
      <c r="A106" s="104" t="s">
        <v>105</v>
      </c>
      <c r="B106" s="37">
        <f t="shared" ref="B106:C106" si="9">SUM(B84:B105)</f>
        <v>0.57009999999999994</v>
      </c>
      <c r="C106" s="147">
        <f t="shared" si="9"/>
        <v>1948.28</v>
      </c>
    </row>
    <row r="107" spans="1:3" x14ac:dyDescent="0.25">
      <c r="A107" s="104" t="s">
        <v>106</v>
      </c>
      <c r="B107" s="38"/>
      <c r="C107" s="147">
        <f>B76+C106</f>
        <v>5365.72</v>
      </c>
    </row>
    <row r="108" spans="1:3" x14ac:dyDescent="0.25">
      <c r="A108" s="97" t="s">
        <v>107</v>
      </c>
      <c r="B108" s="105"/>
      <c r="C108" s="106"/>
    </row>
    <row r="109" spans="1:3" x14ac:dyDescent="0.25">
      <c r="A109" s="247" t="s">
        <v>108</v>
      </c>
      <c r="B109" s="281" t="s">
        <v>172</v>
      </c>
      <c r="C109" s="281" t="s">
        <v>173</v>
      </c>
    </row>
    <row r="110" spans="1:3" ht="15.75" thickBot="1" x14ac:dyDescent="0.3">
      <c r="A110" s="248"/>
      <c r="B110" s="282"/>
      <c r="C110" s="282"/>
    </row>
    <row r="111" spans="1:3" ht="25.5" x14ac:dyDescent="0.25">
      <c r="A111" s="114" t="s">
        <v>175</v>
      </c>
      <c r="B111" s="108">
        <f>43*2*1</f>
        <v>86</v>
      </c>
      <c r="C111" s="150">
        <f>IFERROR(ROUND(B43*B111,2),"")</f>
        <v>374.1</v>
      </c>
    </row>
    <row r="112" spans="1:3" ht="25.5" x14ac:dyDescent="0.25">
      <c r="A112" s="115" t="s">
        <v>176</v>
      </c>
      <c r="B112" s="116">
        <f>6*1*26*1</f>
        <v>156</v>
      </c>
      <c r="C112" s="149">
        <f>ROUND(22.28*B112*80%,2)</f>
        <v>2780.54</v>
      </c>
    </row>
    <row r="113" spans="1:3" x14ac:dyDescent="0.25">
      <c r="A113" s="104" t="s">
        <v>122</v>
      </c>
      <c r="B113" s="283">
        <f>SUM(C111:C112)</f>
        <v>3154.64</v>
      </c>
      <c r="C113" s="283"/>
    </row>
    <row r="114" spans="1:3" x14ac:dyDescent="0.25">
      <c r="A114" s="104" t="s">
        <v>123</v>
      </c>
      <c r="B114" s="284">
        <f>C107+B113</f>
        <v>8520.36</v>
      </c>
      <c r="C114" s="284"/>
    </row>
    <row r="115" spans="1:3" x14ac:dyDescent="0.25">
      <c r="A115" s="97" t="s">
        <v>124</v>
      </c>
      <c r="B115" s="105"/>
      <c r="C115" s="106"/>
    </row>
    <row r="116" spans="1:3" x14ac:dyDescent="0.25">
      <c r="A116" s="109" t="s">
        <v>108</v>
      </c>
      <c r="B116" s="110" t="s">
        <v>82</v>
      </c>
      <c r="C116" s="110" t="s">
        <v>74</v>
      </c>
    </row>
    <row r="117" spans="1:3" x14ac:dyDescent="0.25">
      <c r="A117" s="100" t="s">
        <v>125</v>
      </c>
      <c r="B117" s="69">
        <f>B56</f>
        <v>0</v>
      </c>
      <c r="C117" s="7">
        <f>ROUND(B$114*B117,2)</f>
        <v>0</v>
      </c>
    </row>
    <row r="118" spans="1:3" x14ac:dyDescent="0.25">
      <c r="A118" s="100" t="s">
        <v>126</v>
      </c>
      <c r="B118" s="69">
        <f>B57</f>
        <v>0</v>
      </c>
      <c r="C118" s="7">
        <f>ROUND(B$114*B118,2)</f>
        <v>0</v>
      </c>
    </row>
    <row r="119" spans="1:3" x14ac:dyDescent="0.25">
      <c r="A119" s="104" t="s">
        <v>127</v>
      </c>
      <c r="B119" s="111"/>
      <c r="C119" s="45"/>
    </row>
    <row r="120" spans="1:3" x14ac:dyDescent="0.25">
      <c r="A120" s="100" t="s">
        <v>128</v>
      </c>
      <c r="B120" s="70">
        <f>B59</f>
        <v>0.05</v>
      </c>
      <c r="C120" s="7">
        <f>ROUND((B114+C117+C118)*B120/(1-B123),2)</f>
        <v>448.44</v>
      </c>
    </row>
    <row r="121" spans="1:3" x14ac:dyDescent="0.25">
      <c r="A121" s="100" t="s">
        <v>129</v>
      </c>
      <c r="B121" s="14">
        <f>B60</f>
        <v>0</v>
      </c>
      <c r="C121" s="7">
        <f>ROUND((B114+C117+C118)*B121/(1-B123),2)</f>
        <v>0</v>
      </c>
    </row>
    <row r="122" spans="1:3" x14ac:dyDescent="0.25">
      <c r="A122" s="100" t="s">
        <v>130</v>
      </c>
      <c r="B122" s="14">
        <f>B61</f>
        <v>0</v>
      </c>
      <c r="C122" s="7">
        <f>ROUND((B114+C117+C118)*B122/(1-B123),2)</f>
        <v>0</v>
      </c>
    </row>
    <row r="123" spans="1:3" x14ac:dyDescent="0.25">
      <c r="A123" s="104" t="s">
        <v>131</v>
      </c>
      <c r="B123" s="46">
        <f t="shared" ref="B123" si="10">SUM(B120:B122)</f>
        <v>0.05</v>
      </c>
      <c r="C123" s="7">
        <f>SUM(C120:C122)</f>
        <v>448.44</v>
      </c>
    </row>
    <row r="124" spans="1:3" x14ac:dyDescent="0.25">
      <c r="A124" s="100" t="s">
        <v>132</v>
      </c>
      <c r="B124" s="6"/>
      <c r="C124" s="5">
        <f>SUM(C117:C118,C123)</f>
        <v>448.44</v>
      </c>
    </row>
    <row r="125" spans="1:3" x14ac:dyDescent="0.25">
      <c r="A125" s="100"/>
      <c r="B125" s="12"/>
      <c r="C125" s="3" t="s">
        <v>74</v>
      </c>
    </row>
    <row r="126" spans="1:3" x14ac:dyDescent="0.25">
      <c r="A126" s="112" t="s">
        <v>133</v>
      </c>
      <c r="B126" s="112"/>
      <c r="C126" s="153">
        <f>B114+C124</f>
        <v>8968.8000000000011</v>
      </c>
    </row>
    <row r="127" spans="1:3" x14ac:dyDescent="0.25">
      <c r="B127" s="190"/>
    </row>
    <row r="128" spans="1:3" x14ac:dyDescent="0.25">
      <c r="A128" s="28" t="s">
        <v>134</v>
      </c>
      <c r="B128" s="2" t="s">
        <v>135</v>
      </c>
      <c r="C128" s="49" t="s">
        <v>136</v>
      </c>
    </row>
  </sheetData>
  <sheetProtection formatCells="0" formatColumns="0" formatRows="0"/>
  <mergeCells count="43">
    <mergeCell ref="B1:C1"/>
    <mergeCell ref="B2:C2"/>
    <mergeCell ref="B3:C3"/>
    <mergeCell ref="B4:C4"/>
    <mergeCell ref="B5:C5"/>
    <mergeCell ref="B12:C12"/>
    <mergeCell ref="B13:C13"/>
    <mergeCell ref="B14:C14"/>
    <mergeCell ref="B40:C40"/>
    <mergeCell ref="B6:C6"/>
    <mergeCell ref="B7:C7"/>
    <mergeCell ref="B8:C8"/>
    <mergeCell ref="B9:C9"/>
    <mergeCell ref="B10:C10"/>
    <mergeCell ref="B11:C11"/>
    <mergeCell ref="A41:A42"/>
    <mergeCell ref="B41:C41"/>
    <mergeCell ref="B52:C52"/>
    <mergeCell ref="B53:C53"/>
    <mergeCell ref="B54:C54"/>
    <mergeCell ref="B45:C45"/>
    <mergeCell ref="A68:C68"/>
    <mergeCell ref="B46:C46"/>
    <mergeCell ref="B47:C47"/>
    <mergeCell ref="B48:C48"/>
    <mergeCell ref="B49:C49"/>
    <mergeCell ref="B50:C50"/>
    <mergeCell ref="B51:C51"/>
    <mergeCell ref="A109:A110"/>
    <mergeCell ref="B109:B110"/>
    <mergeCell ref="C109:C110"/>
    <mergeCell ref="B69:C69"/>
    <mergeCell ref="B70:C70"/>
    <mergeCell ref="B71:C71"/>
    <mergeCell ref="B72:C72"/>
    <mergeCell ref="B73:C73"/>
    <mergeCell ref="B74:C74"/>
    <mergeCell ref="B113:C113"/>
    <mergeCell ref="B114:C114"/>
    <mergeCell ref="B75:C75"/>
    <mergeCell ref="B76:C76"/>
    <mergeCell ref="B77:C77"/>
    <mergeCell ref="B78:C78"/>
  </mergeCells>
  <conditionalFormatting sqref="B2 C43:C44 A43:A44 B1:C1 A6:B6 B42:C42 A7:C13 A40:B40 A14:B14 A48:C48 A41:C41 A55:C66 A5:C5 A129:C1048576 B3:C4 B45:C47 A38:C39 A37 C37 A49 A15:C25 A26:A29 A31 B26:C31 A32:C36 A51:C53">
    <cfRule type="cellIs" dxfId="91" priority="46" operator="equal">
      <formula>0</formula>
    </cfRule>
  </conditionalFormatting>
  <conditionalFormatting sqref="A45:A47">
    <cfRule type="cellIs" dxfId="90" priority="45" operator="equal">
      <formula>0</formula>
    </cfRule>
  </conditionalFormatting>
  <conditionalFormatting sqref="A54:B54">
    <cfRule type="cellIs" dxfId="89" priority="44" operator="equal">
      <formula>0</formula>
    </cfRule>
  </conditionalFormatting>
  <conditionalFormatting sqref="A79">
    <cfRule type="cellIs" dxfId="88" priority="41" operator="equal">
      <formula>0</formula>
    </cfRule>
  </conditionalFormatting>
  <conditionalFormatting sqref="A78">
    <cfRule type="cellIs" dxfId="87" priority="40" operator="equal">
      <formula>0</formula>
    </cfRule>
  </conditionalFormatting>
  <conditionalFormatting sqref="B76:C76">
    <cfRule type="cellIs" dxfId="86" priority="39" operator="equal">
      <formula>0</formula>
    </cfRule>
  </conditionalFormatting>
  <conditionalFormatting sqref="B70">
    <cfRule type="cellIs" dxfId="85" priority="38" operator="equal">
      <formula>0</formula>
    </cfRule>
  </conditionalFormatting>
  <conditionalFormatting sqref="B72:C72">
    <cfRule type="cellIs" dxfId="84" priority="37" operator="equal">
      <formula>0</formula>
    </cfRule>
  </conditionalFormatting>
  <conditionalFormatting sqref="B113:C114">
    <cfRule type="cellIs" dxfId="83" priority="36" operator="equal">
      <formula>0</formula>
    </cfRule>
  </conditionalFormatting>
  <conditionalFormatting sqref="C106:C107">
    <cfRule type="cellIs" dxfId="82" priority="35" operator="equal">
      <formula>0</formula>
    </cfRule>
  </conditionalFormatting>
  <conditionalFormatting sqref="C124:C126">
    <cfRule type="cellIs" dxfId="81" priority="34" operator="equal">
      <formula>0</formula>
    </cfRule>
  </conditionalFormatting>
  <conditionalFormatting sqref="B84:B104 B106">
    <cfRule type="cellIs" dxfId="80" priority="33" operator="equal">
      <formula>0</formula>
    </cfRule>
  </conditionalFormatting>
  <conditionalFormatting sqref="C84:C91">
    <cfRule type="cellIs" dxfId="79" priority="31" operator="equal">
      <formula>0</formula>
    </cfRule>
  </conditionalFormatting>
  <conditionalFormatting sqref="C93:C99">
    <cfRule type="cellIs" dxfId="78" priority="30" operator="equal">
      <formula>0</formula>
    </cfRule>
  </conditionalFormatting>
  <conditionalFormatting sqref="C101:C103">
    <cfRule type="cellIs" dxfId="77" priority="29" operator="equal">
      <formula>0</formula>
    </cfRule>
  </conditionalFormatting>
  <conditionalFormatting sqref="C105">
    <cfRule type="cellIs" dxfId="76" priority="28" operator="equal">
      <formula>0</formula>
    </cfRule>
  </conditionalFormatting>
  <conditionalFormatting sqref="B123">
    <cfRule type="cellIs" dxfId="75" priority="27" operator="equal">
      <formula>0</formula>
    </cfRule>
  </conditionalFormatting>
  <conditionalFormatting sqref="C117:C123">
    <cfRule type="cellIs" dxfId="74" priority="26" operator="equal">
      <formula>0</formula>
    </cfRule>
  </conditionalFormatting>
  <conditionalFormatting sqref="B67:C67">
    <cfRule type="cellIs" dxfId="73" priority="25" operator="equal">
      <formula>0</formula>
    </cfRule>
  </conditionalFormatting>
  <conditionalFormatting sqref="A67:A68">
    <cfRule type="cellIs" dxfId="72" priority="24" operator="equal">
      <formula>0</formula>
    </cfRule>
  </conditionalFormatting>
  <conditionalFormatting sqref="B128:C128">
    <cfRule type="cellIs" dxfId="71" priority="23" operator="equal">
      <formula>0</formula>
    </cfRule>
  </conditionalFormatting>
  <conditionalFormatting sqref="A128">
    <cfRule type="cellIs" dxfId="70" priority="22" operator="equal">
      <formula>0</formula>
    </cfRule>
  </conditionalFormatting>
  <conditionalFormatting sqref="B50:C50">
    <cfRule type="cellIs" dxfId="69" priority="21" operator="equal">
      <formula>0</formula>
    </cfRule>
  </conditionalFormatting>
  <conditionalFormatting sqref="A1">
    <cfRule type="cellIs" dxfId="68" priority="20" operator="equal">
      <formula>0</formula>
    </cfRule>
  </conditionalFormatting>
  <conditionalFormatting sqref="A2:A4">
    <cfRule type="cellIs" dxfId="67" priority="19" operator="equal">
      <formula>0</formula>
    </cfRule>
  </conditionalFormatting>
  <conditionalFormatting sqref="A69">
    <cfRule type="cellIs" dxfId="66" priority="18" operator="equal">
      <formula>0</formula>
    </cfRule>
  </conditionalFormatting>
  <conditionalFormatting sqref="A70:A72">
    <cfRule type="cellIs" dxfId="65" priority="17" operator="equal">
      <formula>0</formula>
    </cfRule>
  </conditionalFormatting>
  <conditionalFormatting sqref="A50">
    <cfRule type="cellIs" dxfId="64" priority="16" operator="equal">
      <formula>0</formula>
    </cfRule>
  </conditionalFormatting>
  <conditionalFormatting sqref="B37">
    <cfRule type="cellIs" dxfId="63" priority="5" operator="equal">
      <formula>0</formula>
    </cfRule>
  </conditionalFormatting>
  <conditionalFormatting sqref="B105">
    <cfRule type="cellIs" dxfId="62" priority="4" operator="equal">
      <formula>0</formula>
    </cfRule>
  </conditionalFormatting>
  <conditionalFormatting sqref="B49:C49">
    <cfRule type="cellIs" dxfId="61" priority="3" operator="equal">
      <formula>0</formula>
    </cfRule>
  </conditionalFormatting>
  <conditionalFormatting sqref="A30">
    <cfRule type="cellIs" dxfId="60" priority="1" operator="equal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9" scale="69" orientation="portrait" r:id="rId1"/>
  <rowBreaks count="1" manualBreakCount="1">
    <brk id="66" max="5" man="1"/>
  </row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Planilha7"/>
  <dimension ref="A1:C68"/>
  <sheetViews>
    <sheetView view="pageBreakPreview" zoomScaleNormal="70" zoomScaleSheetLayoutView="100" workbookViewId="0">
      <pane ySplit="5" topLeftCell="A22" activePane="bottomLeft" state="frozen"/>
      <selection pane="bottomLeft" activeCell="B67" sqref="B67"/>
    </sheetView>
  </sheetViews>
  <sheetFormatPr defaultRowHeight="15" x14ac:dyDescent="0.25"/>
  <cols>
    <col min="1" max="1" width="61.85546875" style="28" customWidth="1"/>
    <col min="2" max="2" width="26.140625" style="49" bestFit="1" customWidth="1"/>
    <col min="3" max="3" width="12.85546875" style="49" bestFit="1" customWidth="1"/>
    <col min="4" max="16384" width="9.140625" style="28"/>
  </cols>
  <sheetData>
    <row r="1" spans="1:3" s="27" customFormat="1" x14ac:dyDescent="0.25">
      <c r="A1" s="26" t="s">
        <v>61</v>
      </c>
      <c r="B1" s="258">
        <v>1649.12</v>
      </c>
      <c r="C1" s="258"/>
    </row>
    <row r="2" spans="1:3" s="27" customFormat="1" ht="12.75" customHeight="1" x14ac:dyDescent="0.25">
      <c r="A2" s="92" t="s">
        <v>62</v>
      </c>
      <c r="B2" s="246" t="s">
        <v>63</v>
      </c>
      <c r="C2" s="246"/>
    </row>
    <row r="3" spans="1:3" s="27" customFormat="1" ht="12.75" customHeight="1" x14ac:dyDescent="0.25">
      <c r="A3" s="93" t="s">
        <v>2</v>
      </c>
      <c r="B3" s="260" t="s">
        <v>261</v>
      </c>
      <c r="C3" s="260"/>
    </row>
    <row r="4" spans="1:3" x14ac:dyDescent="0.25">
      <c r="A4" s="93" t="s">
        <v>3</v>
      </c>
      <c r="B4" s="246" t="s">
        <v>177</v>
      </c>
      <c r="C4" s="246"/>
    </row>
    <row r="5" spans="1:3" ht="15" customHeight="1" x14ac:dyDescent="0.25">
      <c r="A5" s="29" t="s">
        <v>71</v>
      </c>
      <c r="B5" s="256">
        <v>15</v>
      </c>
      <c r="C5" s="256"/>
    </row>
    <row r="6" spans="1:3" x14ac:dyDescent="0.25">
      <c r="A6" s="30" t="s">
        <v>72</v>
      </c>
      <c r="B6" s="240"/>
      <c r="C6" s="241"/>
    </row>
    <row r="7" spans="1:3" x14ac:dyDescent="0.25">
      <c r="A7" s="31" t="s">
        <v>73</v>
      </c>
      <c r="B7" s="246" t="s">
        <v>74</v>
      </c>
      <c r="C7" s="246"/>
    </row>
    <row r="8" spans="1:3" x14ac:dyDescent="0.25">
      <c r="A8" s="32" t="s">
        <v>75</v>
      </c>
      <c r="B8" s="253">
        <f>SUM(B9:C12)</f>
        <v>562.20000000000005</v>
      </c>
      <c r="C8" s="253"/>
    </row>
    <row r="9" spans="1:3" x14ac:dyDescent="0.25">
      <c r="A9" s="51" t="s">
        <v>76</v>
      </c>
      <c r="B9" s="252">
        <f>ROUND(B1/44*B5,2)</f>
        <v>562.20000000000005</v>
      </c>
      <c r="C9" s="252"/>
    </row>
    <row r="10" spans="1:3" ht="38.25" x14ac:dyDescent="0.25">
      <c r="A10" s="51" t="s">
        <v>147</v>
      </c>
      <c r="B10" s="252"/>
      <c r="C10" s="252"/>
    </row>
    <row r="11" spans="1:3" x14ac:dyDescent="0.25">
      <c r="A11" s="51" t="s">
        <v>78</v>
      </c>
      <c r="B11" s="252"/>
      <c r="C11" s="252"/>
    </row>
    <row r="12" spans="1:3" x14ac:dyDescent="0.25">
      <c r="A12" s="51" t="s">
        <v>79</v>
      </c>
      <c r="B12" s="252"/>
      <c r="C12" s="252"/>
    </row>
    <row r="13" spans="1:3" x14ac:dyDescent="0.25">
      <c r="A13" s="33"/>
      <c r="B13" s="251"/>
      <c r="C13" s="251"/>
    </row>
    <row r="14" spans="1:3" ht="25.5" x14ac:dyDescent="0.25">
      <c r="A14" s="34" t="s">
        <v>80</v>
      </c>
      <c r="B14" s="249"/>
      <c r="C14" s="250"/>
    </row>
    <row r="15" spans="1:3" x14ac:dyDescent="0.25">
      <c r="A15" s="29" t="s">
        <v>81</v>
      </c>
      <c r="B15" s="35" t="s">
        <v>82</v>
      </c>
      <c r="C15" s="3" t="s">
        <v>74</v>
      </c>
    </row>
    <row r="16" spans="1:3" x14ac:dyDescent="0.25">
      <c r="A16" s="33" t="s">
        <v>83</v>
      </c>
      <c r="B16" s="19">
        <f>'F-I'!B16</f>
        <v>0.2</v>
      </c>
      <c r="C16" s="13">
        <f>ROUND(B$8*B16,2)</f>
        <v>112.44</v>
      </c>
    </row>
    <row r="17" spans="1:3" x14ac:dyDescent="0.25">
      <c r="A17" s="33" t="s">
        <v>84</v>
      </c>
      <c r="B17" s="19">
        <f>'F-I'!B17</f>
        <v>0</v>
      </c>
      <c r="C17" s="13">
        <f t="shared" ref="C17:C23" si="0">ROUND(B$8*B17,2)</f>
        <v>0</v>
      </c>
    </row>
    <row r="18" spans="1:3" x14ac:dyDescent="0.25">
      <c r="A18" s="33" t="s">
        <v>85</v>
      </c>
      <c r="B18" s="19">
        <f>'F-I'!B18</f>
        <v>0</v>
      </c>
      <c r="C18" s="13">
        <f t="shared" si="0"/>
        <v>0</v>
      </c>
    </row>
    <row r="19" spans="1:3" x14ac:dyDescent="0.25">
      <c r="A19" s="33" t="s">
        <v>86</v>
      </c>
      <c r="B19" s="19">
        <f>'F-I'!B19</f>
        <v>0</v>
      </c>
      <c r="C19" s="13">
        <f t="shared" si="0"/>
        <v>0</v>
      </c>
    </row>
    <row r="20" spans="1:3" x14ac:dyDescent="0.25">
      <c r="A20" s="33" t="s">
        <v>87</v>
      </c>
      <c r="B20" s="19">
        <f>'F-I'!B20</f>
        <v>0</v>
      </c>
      <c r="C20" s="13">
        <f t="shared" si="0"/>
        <v>0</v>
      </c>
    </row>
    <row r="21" spans="1:3" x14ac:dyDescent="0.25">
      <c r="A21" s="33" t="s">
        <v>88</v>
      </c>
      <c r="B21" s="19">
        <f>'F-I'!B21</f>
        <v>0.08</v>
      </c>
      <c r="C21" s="13">
        <f t="shared" si="0"/>
        <v>44.98</v>
      </c>
    </row>
    <row r="22" spans="1:3" x14ac:dyDescent="0.25">
      <c r="A22" s="33" t="s">
        <v>89</v>
      </c>
      <c r="B22" s="19">
        <f>'F-I'!B22</f>
        <v>0</v>
      </c>
      <c r="C22" s="13">
        <f t="shared" si="0"/>
        <v>0</v>
      </c>
    </row>
    <row r="23" spans="1:3" x14ac:dyDescent="0.25">
      <c r="A23" s="33" t="s">
        <v>90</v>
      </c>
      <c r="B23" s="19">
        <f>'F-I'!B23</f>
        <v>0</v>
      </c>
      <c r="C23" s="13">
        <f t="shared" si="0"/>
        <v>0</v>
      </c>
    </row>
    <row r="24" spans="1:3" x14ac:dyDescent="0.25">
      <c r="A24" s="29" t="s">
        <v>91</v>
      </c>
      <c r="B24" s="35" t="s">
        <v>82</v>
      </c>
      <c r="C24" s="3" t="s">
        <v>74</v>
      </c>
    </row>
    <row r="25" spans="1:3" x14ac:dyDescent="0.25">
      <c r="A25" s="33" t="s">
        <v>92</v>
      </c>
      <c r="B25" s="19">
        <f>'F-I'!B25</f>
        <v>0.1111</v>
      </c>
      <c r="C25" s="13">
        <f t="shared" ref="C25:C31" si="1">ROUND(B$8*B25,2)</f>
        <v>62.46</v>
      </c>
    </row>
    <row r="26" spans="1:3" x14ac:dyDescent="0.25">
      <c r="A26" s="33" t="s">
        <v>93</v>
      </c>
      <c r="B26" s="19">
        <f>'F-I'!B26</f>
        <v>0</v>
      </c>
      <c r="C26" s="13">
        <f t="shared" si="1"/>
        <v>0</v>
      </c>
    </row>
    <row r="27" spans="1:3" x14ac:dyDescent="0.25">
      <c r="A27" s="33" t="s">
        <v>94</v>
      </c>
      <c r="B27" s="19">
        <f>'F-I'!B27</f>
        <v>0</v>
      </c>
      <c r="C27" s="13">
        <f t="shared" si="1"/>
        <v>0</v>
      </c>
    </row>
    <row r="28" spans="1:3" x14ac:dyDescent="0.25">
      <c r="A28" s="33" t="s">
        <v>95</v>
      </c>
      <c r="B28" s="19">
        <f>'F-I'!B28</f>
        <v>0</v>
      </c>
      <c r="C28" s="13">
        <f t="shared" si="1"/>
        <v>0</v>
      </c>
    </row>
    <row r="29" spans="1:3" x14ac:dyDescent="0.25">
      <c r="A29" s="33" t="s">
        <v>96</v>
      </c>
      <c r="B29" s="19">
        <f>'F-I'!B29</f>
        <v>0</v>
      </c>
      <c r="C29" s="13">
        <f t="shared" si="1"/>
        <v>0</v>
      </c>
    </row>
    <row r="30" spans="1:3" x14ac:dyDescent="0.25">
      <c r="A30" s="33" t="s">
        <v>97</v>
      </c>
      <c r="B30" s="19">
        <f>'F-I'!B30</f>
        <v>5.4000000000000003E-3</v>
      </c>
      <c r="C30" s="13">
        <f t="shared" si="1"/>
        <v>3.04</v>
      </c>
    </row>
    <row r="31" spans="1:3" x14ac:dyDescent="0.25">
      <c r="A31" s="33" t="s">
        <v>98</v>
      </c>
      <c r="B31" s="19">
        <f>'F-I'!B31</f>
        <v>8.3299999999999999E-2</v>
      </c>
      <c r="C31" s="13">
        <f t="shared" si="1"/>
        <v>46.83</v>
      </c>
    </row>
    <row r="32" spans="1:3" x14ac:dyDescent="0.25">
      <c r="A32" s="29" t="s">
        <v>99</v>
      </c>
      <c r="B32" s="35" t="s">
        <v>82</v>
      </c>
      <c r="C32" s="3" t="s">
        <v>74</v>
      </c>
    </row>
    <row r="33" spans="1:3" x14ac:dyDescent="0.25">
      <c r="A33" s="33" t="s">
        <v>100</v>
      </c>
      <c r="B33" s="19">
        <f>'F-I'!B33</f>
        <v>0</v>
      </c>
      <c r="C33" s="13">
        <f t="shared" ref="C33:C35" si="2">ROUND(B$8*B33,2)</f>
        <v>0</v>
      </c>
    </row>
    <row r="34" spans="1:3" x14ac:dyDescent="0.25">
      <c r="A34" s="33" t="s">
        <v>101</v>
      </c>
      <c r="B34" s="19">
        <f>'F-I'!B34</f>
        <v>0</v>
      </c>
      <c r="C34" s="13">
        <f t="shared" si="2"/>
        <v>0</v>
      </c>
    </row>
    <row r="35" spans="1:3" x14ac:dyDescent="0.25">
      <c r="A35" s="33" t="s">
        <v>102</v>
      </c>
      <c r="B35" s="19">
        <f>'F-I'!B35</f>
        <v>3.44E-2</v>
      </c>
      <c r="C35" s="13">
        <f t="shared" si="2"/>
        <v>19.34</v>
      </c>
    </row>
    <row r="36" spans="1:3" x14ac:dyDescent="0.25">
      <c r="A36" s="29" t="s">
        <v>103</v>
      </c>
      <c r="B36" s="35" t="s">
        <v>82</v>
      </c>
      <c r="C36" s="3" t="s">
        <v>74</v>
      </c>
    </row>
    <row r="37" spans="1:3" ht="25.5" x14ac:dyDescent="0.25">
      <c r="A37" s="33" t="s">
        <v>104</v>
      </c>
      <c r="B37" s="36">
        <f>ROUND(SUM(B16:B23)*SUM(B25:B31),4)</f>
        <v>5.5899999999999998E-2</v>
      </c>
      <c r="C37" s="13">
        <f>ROUND(B$8*B37,2)</f>
        <v>31.43</v>
      </c>
    </row>
    <row r="38" spans="1:3" x14ac:dyDescent="0.25">
      <c r="A38" s="29" t="s">
        <v>105</v>
      </c>
      <c r="B38" s="37">
        <f>SUM(B16:B37)</f>
        <v>0.57009999999999994</v>
      </c>
      <c r="C38" s="153">
        <f t="shared" ref="C38" si="3">SUM(C16:C37)</f>
        <v>320.52</v>
      </c>
    </row>
    <row r="39" spans="1:3" x14ac:dyDescent="0.25">
      <c r="A39" s="29" t="s">
        <v>106</v>
      </c>
      <c r="B39" s="38"/>
      <c r="C39" s="153">
        <f>B8+C38</f>
        <v>882.72</v>
      </c>
    </row>
    <row r="40" spans="1:3" x14ac:dyDescent="0.25">
      <c r="A40" s="30" t="s">
        <v>107</v>
      </c>
      <c r="B40" s="240"/>
      <c r="C40" s="241"/>
    </row>
    <row r="41" spans="1:3" x14ac:dyDescent="0.25">
      <c r="A41" s="247" t="s">
        <v>108</v>
      </c>
      <c r="B41" s="246" t="s">
        <v>74</v>
      </c>
      <c r="C41" s="246"/>
    </row>
    <row r="42" spans="1:3" x14ac:dyDescent="0.25">
      <c r="A42" s="248"/>
      <c r="B42" s="148" t="s">
        <v>109</v>
      </c>
      <c r="C42" s="148" t="s">
        <v>19</v>
      </c>
    </row>
    <row r="43" spans="1:3" ht="25.5" x14ac:dyDescent="0.25">
      <c r="A43" s="39" t="s">
        <v>110</v>
      </c>
      <c r="B43" s="54">
        <v>5.3</v>
      </c>
      <c r="C43" s="40">
        <f>IFERROR(ROUND((22*2*B43)-(0.06*B9),2),0)</f>
        <v>199.47</v>
      </c>
    </row>
    <row r="44" spans="1:3" ht="38.25" customHeight="1" x14ac:dyDescent="0.25">
      <c r="A44" s="41" t="s">
        <v>112</v>
      </c>
      <c r="B44" s="54" t="s">
        <v>178</v>
      </c>
      <c r="C44" s="42">
        <f>IFERROR(ROUND(B44*22*80%,2),0)</f>
        <v>0</v>
      </c>
    </row>
    <row r="45" spans="1:3" x14ac:dyDescent="0.25">
      <c r="A45" s="41" t="s">
        <v>114</v>
      </c>
      <c r="B45" s="243" t="s">
        <v>115</v>
      </c>
      <c r="C45" s="243"/>
    </row>
    <row r="46" spans="1:3" x14ac:dyDescent="0.25">
      <c r="A46" s="41" t="s">
        <v>116</v>
      </c>
      <c r="B46" s="243" t="s">
        <v>115</v>
      </c>
      <c r="C46" s="243"/>
    </row>
    <row r="47" spans="1:3" x14ac:dyDescent="0.25">
      <c r="A47" s="41" t="s">
        <v>162</v>
      </c>
      <c r="B47" s="243">
        <v>51.86</v>
      </c>
      <c r="C47" s="243"/>
    </row>
    <row r="48" spans="1:3" x14ac:dyDescent="0.25">
      <c r="A48" s="43" t="s">
        <v>117</v>
      </c>
      <c r="B48" s="243">
        <f>'F-I'!B48:C48</f>
        <v>0</v>
      </c>
      <c r="C48" s="243"/>
    </row>
    <row r="49" spans="1:3" x14ac:dyDescent="0.25">
      <c r="A49" s="41" t="s">
        <v>118</v>
      </c>
      <c r="B49" s="243">
        <f>Uniformes!$D$9</f>
        <v>0</v>
      </c>
      <c r="C49" s="243"/>
    </row>
    <row r="50" spans="1:3" x14ac:dyDescent="0.25">
      <c r="A50" s="56" t="s">
        <v>212</v>
      </c>
      <c r="B50" s="243">
        <f>Materiais!G34</f>
        <v>0</v>
      </c>
      <c r="C50" s="243"/>
    </row>
    <row r="51" spans="1:3" x14ac:dyDescent="0.25">
      <c r="A51" s="56" t="s">
        <v>119</v>
      </c>
      <c r="B51" s="243"/>
      <c r="C51" s="243"/>
    </row>
    <row r="52" spans="1:3" x14ac:dyDescent="0.25">
      <c r="A52" s="56" t="s">
        <v>121</v>
      </c>
      <c r="B52" s="243"/>
      <c r="C52" s="243"/>
    </row>
    <row r="53" spans="1:3" x14ac:dyDescent="0.25">
      <c r="A53" s="29" t="s">
        <v>122</v>
      </c>
      <c r="B53" s="238">
        <f>SUM(C43:C44,B45:C52)</f>
        <v>251.32999999999998</v>
      </c>
      <c r="C53" s="238"/>
    </row>
    <row r="54" spans="1:3" x14ac:dyDescent="0.25">
      <c r="A54" s="29" t="s">
        <v>123</v>
      </c>
      <c r="B54" s="239">
        <f>C39+B53</f>
        <v>1134.05</v>
      </c>
      <c r="C54" s="239"/>
    </row>
    <row r="55" spans="1:3" x14ac:dyDescent="0.25">
      <c r="A55" s="30" t="s">
        <v>124</v>
      </c>
      <c r="B55" s="240"/>
      <c r="C55" s="241"/>
    </row>
    <row r="56" spans="1:3" x14ac:dyDescent="0.25">
      <c r="A56" s="44" t="s">
        <v>108</v>
      </c>
      <c r="B56" s="146" t="s">
        <v>82</v>
      </c>
      <c r="C56" s="146" t="s">
        <v>74</v>
      </c>
    </row>
    <row r="57" spans="1:3" x14ac:dyDescent="0.25">
      <c r="A57" s="33" t="s">
        <v>125</v>
      </c>
      <c r="B57" s="20"/>
      <c r="C57" s="7">
        <f>ROUND(B$54*B57,2)</f>
        <v>0</v>
      </c>
    </row>
    <row r="58" spans="1:3" x14ac:dyDescent="0.25">
      <c r="A58" s="33" t="s">
        <v>126</v>
      </c>
      <c r="B58" s="20"/>
      <c r="C58" s="7">
        <f>ROUND(B$54*B58,2)</f>
        <v>0</v>
      </c>
    </row>
    <row r="59" spans="1:3" x14ac:dyDescent="0.25">
      <c r="A59" s="29" t="s">
        <v>127</v>
      </c>
      <c r="B59" s="45"/>
      <c r="C59" s="45"/>
    </row>
    <row r="60" spans="1:3" x14ac:dyDescent="0.25">
      <c r="A60" s="33" t="s">
        <v>128</v>
      </c>
      <c r="B60" s="57">
        <v>0.05</v>
      </c>
      <c r="C60" s="7">
        <f>ROUND((B54+C57+C58)*B60/(1-B63),2)</f>
        <v>59.69</v>
      </c>
    </row>
    <row r="61" spans="1:3" x14ac:dyDescent="0.25">
      <c r="A61" s="33" t="s">
        <v>129</v>
      </c>
      <c r="B61" s="19">
        <f>'F-I'!B60</f>
        <v>0</v>
      </c>
      <c r="C61" s="7">
        <f>ROUND((B54+C57+C58)*B61/(1-B63),2)</f>
        <v>0</v>
      </c>
    </row>
    <row r="62" spans="1:3" x14ac:dyDescent="0.25">
      <c r="A62" s="33" t="s">
        <v>130</v>
      </c>
      <c r="B62" s="19">
        <f>'F-I'!B61</f>
        <v>0</v>
      </c>
      <c r="C62" s="7">
        <f>ROUND((B54+C57+C58)*B62/(1-B63),2)</f>
        <v>0</v>
      </c>
    </row>
    <row r="63" spans="1:3" x14ac:dyDescent="0.25">
      <c r="A63" s="29" t="s">
        <v>131</v>
      </c>
      <c r="B63" s="46">
        <f t="shared" ref="B63:C63" si="4">SUM(B60:B62)</f>
        <v>0.05</v>
      </c>
      <c r="C63" s="7">
        <f t="shared" si="4"/>
        <v>59.69</v>
      </c>
    </row>
    <row r="64" spans="1:3" x14ac:dyDescent="0.25">
      <c r="A64" s="33" t="s">
        <v>132</v>
      </c>
      <c r="B64" s="6"/>
      <c r="C64" s="5">
        <f>SUM(C57:C58,C63)</f>
        <v>59.69</v>
      </c>
    </row>
    <row r="65" spans="1:3" x14ac:dyDescent="0.25">
      <c r="A65" s="33"/>
      <c r="B65" s="4"/>
      <c r="C65" s="3" t="s">
        <v>74</v>
      </c>
    </row>
    <row r="66" spans="1:3" x14ac:dyDescent="0.25">
      <c r="A66" s="31" t="s">
        <v>133</v>
      </c>
      <c r="B66" s="31"/>
      <c r="C66" s="147">
        <f>B54+C64</f>
        <v>1193.74</v>
      </c>
    </row>
    <row r="67" spans="1:3" x14ac:dyDescent="0.25">
      <c r="B67" s="28"/>
    </row>
    <row r="68" spans="1:3" x14ac:dyDescent="0.25">
      <c r="A68" s="28" t="s">
        <v>134</v>
      </c>
      <c r="B68" s="2" t="s">
        <v>135</v>
      </c>
      <c r="C68" s="49" t="s">
        <v>136</v>
      </c>
    </row>
  </sheetData>
  <sheetProtection formatCells="0" formatColumns="0" formatRows="0"/>
  <mergeCells count="28">
    <mergeCell ref="B1:C1"/>
    <mergeCell ref="B2:C2"/>
    <mergeCell ref="B3:C3"/>
    <mergeCell ref="B4:C4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40:C40"/>
    <mergeCell ref="A41:A42"/>
    <mergeCell ref="B41:C41"/>
    <mergeCell ref="B45:C45"/>
    <mergeCell ref="B46:C46"/>
    <mergeCell ref="B47:C47"/>
    <mergeCell ref="B55:C55"/>
    <mergeCell ref="B51:C51"/>
    <mergeCell ref="B52:C52"/>
    <mergeCell ref="B53:C53"/>
    <mergeCell ref="B48:C48"/>
    <mergeCell ref="B49:C49"/>
    <mergeCell ref="B50:C50"/>
    <mergeCell ref="B54:C54"/>
  </mergeCells>
  <conditionalFormatting sqref="B2 C43:C44 A43:A44 B1:C1 A6:B6 B42:C42 A7:C13 A40:B40 A14:B14 A48:C48 A41:C41 A56:C66 A5:C5 A69:C1048576 A51:C54 B47:C47 B3:C4 A38:C39 A37 C37 A49 A15:C25 A26:A29 A31 B26:C31 A32:C36">
    <cfRule type="cellIs" dxfId="59" priority="96" operator="equal">
      <formula>0</formula>
    </cfRule>
  </conditionalFormatting>
  <conditionalFormatting sqref="A45">
    <cfRule type="cellIs" dxfId="58" priority="70" operator="equal">
      <formula>0</formula>
    </cfRule>
  </conditionalFormatting>
  <conditionalFormatting sqref="A55:B55">
    <cfRule type="cellIs" dxfId="57" priority="60" operator="equal">
      <formula>0</formula>
    </cfRule>
  </conditionalFormatting>
  <conditionalFormatting sqref="B68:C68">
    <cfRule type="cellIs" dxfId="56" priority="34" operator="equal">
      <formula>0</formula>
    </cfRule>
  </conditionalFormatting>
  <conditionalFormatting sqref="A68">
    <cfRule type="cellIs" dxfId="55" priority="32" operator="equal">
      <formula>0</formula>
    </cfRule>
  </conditionalFormatting>
  <conditionalFormatting sqref="A50:C50">
    <cfRule type="cellIs" dxfId="54" priority="28" operator="equal">
      <formula>0</formula>
    </cfRule>
  </conditionalFormatting>
  <conditionalFormatting sqref="A46:A47">
    <cfRule type="cellIs" dxfId="53" priority="9" operator="equal">
      <formula>0</formula>
    </cfRule>
  </conditionalFormatting>
  <conditionalFormatting sqref="A1">
    <cfRule type="cellIs" dxfId="52" priority="8" operator="equal">
      <formula>0</formula>
    </cfRule>
  </conditionalFormatting>
  <conditionalFormatting sqref="A2:A4">
    <cfRule type="cellIs" dxfId="51" priority="7" operator="equal">
      <formula>0</formula>
    </cfRule>
  </conditionalFormatting>
  <conditionalFormatting sqref="B45:C45">
    <cfRule type="cellIs" dxfId="50" priority="6" operator="equal">
      <formula>0</formula>
    </cfRule>
  </conditionalFormatting>
  <conditionalFormatting sqref="B46:C46">
    <cfRule type="cellIs" dxfId="49" priority="5" operator="equal">
      <formula>0</formula>
    </cfRule>
  </conditionalFormatting>
  <conditionalFormatting sqref="B37">
    <cfRule type="cellIs" dxfId="48" priority="4" operator="equal">
      <formula>0</formula>
    </cfRule>
  </conditionalFormatting>
  <conditionalFormatting sqref="B49:C49">
    <cfRule type="cellIs" dxfId="47" priority="3" operator="equal">
      <formula>0</formula>
    </cfRule>
  </conditionalFormatting>
  <conditionalFormatting sqref="A30">
    <cfRule type="cellIs" dxfId="46" priority="1" operator="equal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9" scale="67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Planilha8"/>
  <dimension ref="A1:C66"/>
  <sheetViews>
    <sheetView view="pageBreakPreview" zoomScaleNormal="100" zoomScaleSheetLayoutView="100" workbookViewId="0">
      <pane ySplit="5" topLeftCell="A38" activePane="bottomLeft" state="frozen"/>
      <selection pane="bottomLeft" activeCell="B57" sqref="B57"/>
    </sheetView>
  </sheetViews>
  <sheetFormatPr defaultRowHeight="15" x14ac:dyDescent="0.25"/>
  <cols>
    <col min="1" max="1" width="61.85546875" style="28" customWidth="1"/>
    <col min="2" max="2" width="26.140625" style="49" bestFit="1" customWidth="1"/>
    <col min="3" max="3" width="12.85546875" style="49" bestFit="1" customWidth="1"/>
    <col min="4" max="4" width="5" style="28" customWidth="1"/>
    <col min="5" max="16384" width="9.140625" style="28"/>
  </cols>
  <sheetData>
    <row r="1" spans="1:3" s="27" customFormat="1" x14ac:dyDescent="0.25">
      <c r="A1" s="26" t="s">
        <v>61</v>
      </c>
      <c r="B1" s="258">
        <v>1649.12</v>
      </c>
      <c r="C1" s="258"/>
    </row>
    <row r="2" spans="1:3" s="27" customFormat="1" ht="12.75" customHeight="1" x14ac:dyDescent="0.25">
      <c r="A2" s="92" t="s">
        <v>62</v>
      </c>
      <c r="B2" s="246" t="s">
        <v>63</v>
      </c>
      <c r="C2" s="246"/>
    </row>
    <row r="3" spans="1:3" s="27" customFormat="1" ht="12.75" customHeight="1" x14ac:dyDescent="0.25">
      <c r="A3" s="93" t="s">
        <v>2</v>
      </c>
      <c r="B3" s="260" t="s">
        <v>262</v>
      </c>
      <c r="C3" s="260"/>
    </row>
    <row r="4" spans="1:3" x14ac:dyDescent="0.25">
      <c r="A4" s="93" t="s">
        <v>3</v>
      </c>
      <c r="B4" s="246" t="s">
        <v>179</v>
      </c>
      <c r="C4" s="246"/>
    </row>
    <row r="5" spans="1:3" ht="15" customHeight="1" x14ac:dyDescent="0.25">
      <c r="A5" s="29" t="s">
        <v>71</v>
      </c>
      <c r="B5" s="256">
        <v>15</v>
      </c>
      <c r="C5" s="256"/>
    </row>
    <row r="6" spans="1:3" x14ac:dyDescent="0.25">
      <c r="A6" s="30" t="s">
        <v>72</v>
      </c>
      <c r="B6" s="240"/>
      <c r="C6" s="241"/>
    </row>
    <row r="7" spans="1:3" x14ac:dyDescent="0.25">
      <c r="A7" s="31" t="s">
        <v>73</v>
      </c>
      <c r="B7" s="246" t="s">
        <v>74</v>
      </c>
      <c r="C7" s="246"/>
    </row>
    <row r="8" spans="1:3" x14ac:dyDescent="0.25">
      <c r="A8" s="32" t="s">
        <v>75</v>
      </c>
      <c r="B8" s="253">
        <f>SUM(B9:C12)</f>
        <v>562.20000000000005</v>
      </c>
      <c r="C8" s="253"/>
    </row>
    <row r="9" spans="1:3" x14ac:dyDescent="0.25">
      <c r="A9" s="51" t="s">
        <v>76</v>
      </c>
      <c r="B9" s="252">
        <f>ROUND(B1/44*B5,2)</f>
        <v>562.20000000000005</v>
      </c>
      <c r="C9" s="252"/>
    </row>
    <row r="10" spans="1:3" ht="38.25" x14ac:dyDescent="0.25">
      <c r="A10" s="51" t="s">
        <v>147</v>
      </c>
      <c r="B10" s="252"/>
      <c r="C10" s="252"/>
    </row>
    <row r="11" spans="1:3" x14ac:dyDescent="0.25">
      <c r="A11" s="51" t="s">
        <v>78</v>
      </c>
      <c r="B11" s="252"/>
      <c r="C11" s="252"/>
    </row>
    <row r="12" spans="1:3" x14ac:dyDescent="0.25">
      <c r="A12" s="51" t="s">
        <v>79</v>
      </c>
      <c r="B12" s="252"/>
      <c r="C12" s="252"/>
    </row>
    <row r="13" spans="1:3" x14ac:dyDescent="0.25">
      <c r="A13" s="33"/>
      <c r="B13" s="251"/>
      <c r="C13" s="251"/>
    </row>
    <row r="14" spans="1:3" ht="25.5" x14ac:dyDescent="0.25">
      <c r="A14" s="34" t="s">
        <v>80</v>
      </c>
      <c r="B14" s="249"/>
      <c r="C14" s="250"/>
    </row>
    <row r="15" spans="1:3" x14ac:dyDescent="0.25">
      <c r="A15" s="29" t="s">
        <v>81</v>
      </c>
      <c r="B15" s="35" t="s">
        <v>82</v>
      </c>
      <c r="C15" s="3" t="s">
        <v>74</v>
      </c>
    </row>
    <row r="16" spans="1:3" x14ac:dyDescent="0.25">
      <c r="A16" s="33" t="s">
        <v>83</v>
      </c>
      <c r="B16" s="19">
        <f>'F-I'!B16</f>
        <v>0.2</v>
      </c>
      <c r="C16" s="13">
        <f>ROUND(B$8*B16,2)</f>
        <v>112.44</v>
      </c>
    </row>
    <row r="17" spans="1:3" x14ac:dyDescent="0.25">
      <c r="A17" s="33" t="s">
        <v>84</v>
      </c>
      <c r="B17" s="19">
        <f>'F-I'!B17</f>
        <v>0</v>
      </c>
      <c r="C17" s="13">
        <f t="shared" ref="C17:C23" si="0">ROUND(B$8*B17,2)</f>
        <v>0</v>
      </c>
    </row>
    <row r="18" spans="1:3" x14ac:dyDescent="0.25">
      <c r="A18" s="33" t="s">
        <v>85</v>
      </c>
      <c r="B18" s="19">
        <f>'F-I'!B18</f>
        <v>0</v>
      </c>
      <c r="C18" s="13">
        <f t="shared" si="0"/>
        <v>0</v>
      </c>
    </row>
    <row r="19" spans="1:3" x14ac:dyDescent="0.25">
      <c r="A19" s="33" t="s">
        <v>86</v>
      </c>
      <c r="B19" s="19">
        <f>'F-I'!B19</f>
        <v>0</v>
      </c>
      <c r="C19" s="13">
        <f t="shared" si="0"/>
        <v>0</v>
      </c>
    </row>
    <row r="20" spans="1:3" x14ac:dyDescent="0.25">
      <c r="A20" s="33" t="s">
        <v>87</v>
      </c>
      <c r="B20" s="19">
        <f>'F-I'!B20</f>
        <v>0</v>
      </c>
      <c r="C20" s="13">
        <f t="shared" si="0"/>
        <v>0</v>
      </c>
    </row>
    <row r="21" spans="1:3" x14ac:dyDescent="0.25">
      <c r="A21" s="33" t="s">
        <v>88</v>
      </c>
      <c r="B21" s="19">
        <f>'F-I'!B21</f>
        <v>0.08</v>
      </c>
      <c r="C21" s="13">
        <f t="shared" si="0"/>
        <v>44.98</v>
      </c>
    </row>
    <row r="22" spans="1:3" x14ac:dyDescent="0.25">
      <c r="A22" s="33" t="s">
        <v>89</v>
      </c>
      <c r="B22" s="19">
        <f>'F-I'!B22</f>
        <v>0</v>
      </c>
      <c r="C22" s="13">
        <f t="shared" si="0"/>
        <v>0</v>
      </c>
    </row>
    <row r="23" spans="1:3" x14ac:dyDescent="0.25">
      <c r="A23" s="33" t="s">
        <v>90</v>
      </c>
      <c r="B23" s="19">
        <f>'F-I'!B23</f>
        <v>0</v>
      </c>
      <c r="C23" s="13">
        <f t="shared" si="0"/>
        <v>0</v>
      </c>
    </row>
    <row r="24" spans="1:3" x14ac:dyDescent="0.25">
      <c r="A24" s="29" t="s">
        <v>91</v>
      </c>
      <c r="B24" s="35" t="s">
        <v>82</v>
      </c>
      <c r="C24" s="3" t="s">
        <v>74</v>
      </c>
    </row>
    <row r="25" spans="1:3" x14ac:dyDescent="0.25">
      <c r="A25" s="33" t="s">
        <v>92</v>
      </c>
      <c r="B25" s="19">
        <f>'F-I'!B25</f>
        <v>0.1111</v>
      </c>
      <c r="C25" s="13">
        <f t="shared" ref="C25:C31" si="1">ROUND(B$8*B25,2)</f>
        <v>62.46</v>
      </c>
    </row>
    <row r="26" spans="1:3" x14ac:dyDescent="0.25">
      <c r="A26" s="33" t="s">
        <v>93</v>
      </c>
      <c r="B26" s="19">
        <f>'F-I'!B26</f>
        <v>0</v>
      </c>
      <c r="C26" s="13">
        <f t="shared" si="1"/>
        <v>0</v>
      </c>
    </row>
    <row r="27" spans="1:3" x14ac:dyDescent="0.25">
      <c r="A27" s="33" t="s">
        <v>94</v>
      </c>
      <c r="B27" s="19">
        <f>'F-I'!B27</f>
        <v>0</v>
      </c>
      <c r="C27" s="13">
        <f t="shared" si="1"/>
        <v>0</v>
      </c>
    </row>
    <row r="28" spans="1:3" x14ac:dyDescent="0.25">
      <c r="A28" s="33" t="s">
        <v>95</v>
      </c>
      <c r="B28" s="19">
        <f>'F-I'!B28</f>
        <v>0</v>
      </c>
      <c r="C28" s="13">
        <f t="shared" si="1"/>
        <v>0</v>
      </c>
    </row>
    <row r="29" spans="1:3" x14ac:dyDescent="0.25">
      <c r="A29" s="33" t="s">
        <v>96</v>
      </c>
      <c r="B29" s="19">
        <f>'F-I'!B29</f>
        <v>0</v>
      </c>
      <c r="C29" s="13">
        <f t="shared" si="1"/>
        <v>0</v>
      </c>
    </row>
    <row r="30" spans="1:3" x14ac:dyDescent="0.25">
      <c r="A30" s="33" t="s">
        <v>97</v>
      </c>
      <c r="B30" s="19">
        <f>'F-I'!B30</f>
        <v>5.4000000000000003E-3</v>
      </c>
      <c r="C30" s="13">
        <f t="shared" si="1"/>
        <v>3.04</v>
      </c>
    </row>
    <row r="31" spans="1:3" x14ac:dyDescent="0.25">
      <c r="A31" s="33" t="s">
        <v>98</v>
      </c>
      <c r="B31" s="19">
        <f>'F-I'!B31</f>
        <v>8.3299999999999999E-2</v>
      </c>
      <c r="C31" s="13">
        <f t="shared" si="1"/>
        <v>46.83</v>
      </c>
    </row>
    <row r="32" spans="1:3" x14ac:dyDescent="0.25">
      <c r="A32" s="29" t="s">
        <v>99</v>
      </c>
      <c r="B32" s="35" t="s">
        <v>82</v>
      </c>
      <c r="C32" s="3" t="s">
        <v>74</v>
      </c>
    </row>
    <row r="33" spans="1:3" x14ac:dyDescent="0.25">
      <c r="A33" s="33" t="s">
        <v>100</v>
      </c>
      <c r="B33" s="19">
        <f>'F-I'!B33</f>
        <v>0</v>
      </c>
      <c r="C33" s="13">
        <f t="shared" ref="C33:C35" si="2">ROUND(B$8*B33,2)</f>
        <v>0</v>
      </c>
    </row>
    <row r="34" spans="1:3" x14ac:dyDescent="0.25">
      <c r="A34" s="33" t="s">
        <v>101</v>
      </c>
      <c r="B34" s="19">
        <f>'F-I'!B34</f>
        <v>0</v>
      </c>
      <c r="C34" s="13">
        <f t="shared" si="2"/>
        <v>0</v>
      </c>
    </row>
    <row r="35" spans="1:3" x14ac:dyDescent="0.25">
      <c r="A35" s="33" t="s">
        <v>102</v>
      </c>
      <c r="B35" s="19">
        <f>'F-I'!B35</f>
        <v>3.44E-2</v>
      </c>
      <c r="C35" s="13">
        <f t="shared" si="2"/>
        <v>19.34</v>
      </c>
    </row>
    <row r="36" spans="1:3" x14ac:dyDescent="0.25">
      <c r="A36" s="29" t="s">
        <v>103</v>
      </c>
      <c r="B36" s="35" t="s">
        <v>82</v>
      </c>
      <c r="C36" s="3" t="s">
        <v>74</v>
      </c>
    </row>
    <row r="37" spans="1:3" ht="25.5" x14ac:dyDescent="0.25">
      <c r="A37" s="33" t="s">
        <v>104</v>
      </c>
      <c r="B37" s="36">
        <f>ROUND(SUM(B16:B23)*SUM(B25:B31),4)</f>
        <v>5.5899999999999998E-2</v>
      </c>
      <c r="C37" s="13">
        <f>ROUND(B$8*B37,2)</f>
        <v>31.43</v>
      </c>
    </row>
    <row r="38" spans="1:3" x14ac:dyDescent="0.25">
      <c r="A38" s="29" t="s">
        <v>105</v>
      </c>
      <c r="B38" s="37">
        <f>SUM(B16:B37)</f>
        <v>0.57009999999999994</v>
      </c>
      <c r="C38" s="153">
        <f t="shared" ref="C38" si="3">SUM(C16:C37)</f>
        <v>320.52</v>
      </c>
    </row>
    <row r="39" spans="1:3" x14ac:dyDescent="0.25">
      <c r="A39" s="29" t="s">
        <v>106</v>
      </c>
      <c r="B39" s="38"/>
      <c r="C39" s="153">
        <f>B8+C38</f>
        <v>882.72</v>
      </c>
    </row>
    <row r="40" spans="1:3" x14ac:dyDescent="0.25">
      <c r="A40" s="30" t="s">
        <v>107</v>
      </c>
      <c r="B40" s="240"/>
      <c r="C40" s="241"/>
    </row>
    <row r="41" spans="1:3" x14ac:dyDescent="0.25">
      <c r="A41" s="247" t="s">
        <v>108</v>
      </c>
      <c r="B41" s="246" t="s">
        <v>74</v>
      </c>
      <c r="C41" s="246"/>
    </row>
    <row r="42" spans="1:3" x14ac:dyDescent="0.25">
      <c r="A42" s="248"/>
      <c r="B42" s="148" t="s">
        <v>109</v>
      </c>
      <c r="C42" s="148" t="s">
        <v>19</v>
      </c>
    </row>
    <row r="43" spans="1:3" ht="25.5" x14ac:dyDescent="0.25">
      <c r="A43" s="39" t="s">
        <v>110</v>
      </c>
      <c r="B43" s="54">
        <v>4.0999999999999996</v>
      </c>
      <c r="C43" s="40">
        <f>IFERROR(ROUND((22*2*B43)-(0.06*B9),2),0)</f>
        <v>146.66999999999999</v>
      </c>
    </row>
    <row r="44" spans="1:3" ht="38.25" customHeight="1" x14ac:dyDescent="0.25">
      <c r="A44" s="41" t="s">
        <v>112</v>
      </c>
      <c r="B44" s="55" t="s">
        <v>115</v>
      </c>
      <c r="C44" s="42">
        <f>IFERROR(ROUND(B44*22*80%,2),0)</f>
        <v>0</v>
      </c>
    </row>
    <row r="45" spans="1:3" x14ac:dyDescent="0.25">
      <c r="A45" s="41" t="s">
        <v>114</v>
      </c>
      <c r="B45" s="243" t="s">
        <v>115</v>
      </c>
      <c r="C45" s="243"/>
    </row>
    <row r="46" spans="1:3" x14ac:dyDescent="0.25">
      <c r="A46" s="41" t="s">
        <v>116</v>
      </c>
      <c r="B46" s="243" t="s">
        <v>115</v>
      </c>
      <c r="C46" s="243"/>
    </row>
    <row r="47" spans="1:3" x14ac:dyDescent="0.25">
      <c r="A47" s="41" t="s">
        <v>162</v>
      </c>
      <c r="B47" s="243">
        <v>51.88</v>
      </c>
      <c r="C47" s="243"/>
    </row>
    <row r="48" spans="1:3" x14ac:dyDescent="0.25">
      <c r="A48" s="43" t="s">
        <v>117</v>
      </c>
      <c r="B48" s="243">
        <f>'F-I'!B48:C48</f>
        <v>0</v>
      </c>
      <c r="C48" s="243"/>
    </row>
    <row r="49" spans="1:3" x14ac:dyDescent="0.25">
      <c r="A49" s="41" t="s">
        <v>118</v>
      </c>
      <c r="B49" s="243">
        <f>Uniformes!$D$9</f>
        <v>0</v>
      </c>
      <c r="C49" s="243"/>
    </row>
    <row r="50" spans="1:3" x14ac:dyDescent="0.25">
      <c r="A50" s="41" t="s">
        <v>212</v>
      </c>
      <c r="B50" s="276">
        <f>Materiais!G34</f>
        <v>0</v>
      </c>
      <c r="C50" s="277"/>
    </row>
    <row r="51" spans="1:3" x14ac:dyDescent="0.25">
      <c r="A51" s="56" t="s">
        <v>119</v>
      </c>
      <c r="B51" s="243"/>
      <c r="C51" s="243"/>
    </row>
    <row r="52" spans="1:3" x14ac:dyDescent="0.25">
      <c r="A52" s="29" t="s">
        <v>122</v>
      </c>
      <c r="B52" s="238">
        <f>SUM(C43:C44,B45:C51)</f>
        <v>198.54999999999998</v>
      </c>
      <c r="C52" s="238"/>
    </row>
    <row r="53" spans="1:3" x14ac:dyDescent="0.25">
      <c r="A53" s="29" t="s">
        <v>123</v>
      </c>
      <c r="B53" s="239">
        <f>C39+B52</f>
        <v>1081.27</v>
      </c>
      <c r="C53" s="239"/>
    </row>
    <row r="54" spans="1:3" x14ac:dyDescent="0.25">
      <c r="A54" s="30" t="s">
        <v>124</v>
      </c>
      <c r="B54" s="240"/>
      <c r="C54" s="241"/>
    </row>
    <row r="55" spans="1:3" x14ac:dyDescent="0.25">
      <c r="A55" s="44" t="s">
        <v>108</v>
      </c>
      <c r="B55" s="146" t="s">
        <v>82</v>
      </c>
      <c r="C55" s="146" t="s">
        <v>74</v>
      </c>
    </row>
    <row r="56" spans="1:3" x14ac:dyDescent="0.25">
      <c r="A56" s="33" t="s">
        <v>125</v>
      </c>
      <c r="B56" s="20"/>
      <c r="C56" s="7">
        <f>ROUND(B$53*B56,2)</f>
        <v>0</v>
      </c>
    </row>
    <row r="57" spans="1:3" x14ac:dyDescent="0.25">
      <c r="A57" s="33" t="s">
        <v>126</v>
      </c>
      <c r="B57" s="20"/>
      <c r="C57" s="7">
        <f>ROUND(B$53*B57,2)</f>
        <v>0</v>
      </c>
    </row>
    <row r="58" spans="1:3" x14ac:dyDescent="0.25">
      <c r="A58" s="29" t="s">
        <v>127</v>
      </c>
      <c r="B58" s="45"/>
      <c r="C58" s="45"/>
    </row>
    <row r="59" spans="1:3" x14ac:dyDescent="0.25">
      <c r="A59" s="33" t="s">
        <v>128</v>
      </c>
      <c r="B59" s="57">
        <v>0.05</v>
      </c>
      <c r="C59" s="7">
        <f>ROUND((B53+C56+C57)*B59/(1-B62),2)</f>
        <v>56.91</v>
      </c>
    </row>
    <row r="60" spans="1:3" x14ac:dyDescent="0.25">
      <c r="A60" s="33" t="s">
        <v>129</v>
      </c>
      <c r="B60" s="19">
        <f>'F-I'!B60</f>
        <v>0</v>
      </c>
      <c r="C60" s="7">
        <f>ROUND((B53+C56+C57)*B60/(1-B62),2)</f>
        <v>0</v>
      </c>
    </row>
    <row r="61" spans="1:3" x14ac:dyDescent="0.25">
      <c r="A61" s="33" t="s">
        <v>130</v>
      </c>
      <c r="B61" s="19">
        <f>'F-I'!B61</f>
        <v>0</v>
      </c>
      <c r="C61" s="7">
        <f>ROUND((B53+C56+C57)*B61/(1-B62),2)</f>
        <v>0</v>
      </c>
    </row>
    <row r="62" spans="1:3" x14ac:dyDescent="0.25">
      <c r="A62" s="29" t="s">
        <v>131</v>
      </c>
      <c r="B62" s="46">
        <f t="shared" ref="B62:C62" si="4">SUM(B59:B61)</f>
        <v>0.05</v>
      </c>
      <c r="C62" s="7">
        <f t="shared" si="4"/>
        <v>56.91</v>
      </c>
    </row>
    <row r="63" spans="1:3" x14ac:dyDescent="0.25">
      <c r="A63" s="33" t="s">
        <v>132</v>
      </c>
      <c r="B63" s="6"/>
      <c r="C63" s="5">
        <f>SUM(C56:C57,C62)</f>
        <v>56.91</v>
      </c>
    </row>
    <row r="64" spans="1:3" x14ac:dyDescent="0.25">
      <c r="A64" s="33"/>
      <c r="B64" s="4"/>
      <c r="C64" s="3" t="s">
        <v>74</v>
      </c>
    </row>
    <row r="65" spans="1:3" x14ac:dyDescent="0.25">
      <c r="A65" s="31" t="s">
        <v>133</v>
      </c>
      <c r="B65" s="31"/>
      <c r="C65" s="147">
        <f>B53+C63</f>
        <v>1138.18</v>
      </c>
    </row>
    <row r="66" spans="1:3" x14ac:dyDescent="0.25">
      <c r="A66" s="47"/>
      <c r="B66" s="187"/>
    </row>
  </sheetData>
  <sheetProtection formatCells="0" formatColumns="0" formatRows="0"/>
  <mergeCells count="27">
    <mergeCell ref="B54:C54"/>
    <mergeCell ref="B53:C53"/>
    <mergeCell ref="B52:C52"/>
    <mergeCell ref="B51:C51"/>
    <mergeCell ref="B50:C50"/>
    <mergeCell ref="B49:C49"/>
    <mergeCell ref="B48:C48"/>
    <mergeCell ref="B47:C47"/>
    <mergeCell ref="B46:C46"/>
    <mergeCell ref="B45:C45"/>
    <mergeCell ref="A41:A42"/>
    <mergeCell ref="B41:C41"/>
    <mergeCell ref="B40:C40"/>
    <mergeCell ref="B14:C14"/>
    <mergeCell ref="B13:C13"/>
    <mergeCell ref="B12:C12"/>
    <mergeCell ref="B11:C11"/>
    <mergeCell ref="B10:C10"/>
    <mergeCell ref="B4:C4"/>
    <mergeCell ref="B3:C3"/>
    <mergeCell ref="B2:C2"/>
    <mergeCell ref="B1:C1"/>
    <mergeCell ref="B9:C9"/>
    <mergeCell ref="B8:C8"/>
    <mergeCell ref="B7:C7"/>
    <mergeCell ref="B6:C6"/>
    <mergeCell ref="B5:C5"/>
  </mergeCells>
  <conditionalFormatting sqref="B2 C43:C44 A43:A44 B1:C1 A6:B6 B42:C42 A7:C13 A40:B40 A14:B14 A48:C48 A41:C41 A5:C5 B3:C4 B45:C47 A38:C39 A37 C37 A55:C1048576 A49 A15:C25 A26:A29 A31 B26:C31 A32:C36 A52:C53">
    <cfRule type="cellIs" dxfId="45" priority="96" operator="equal">
      <formula>0</formula>
    </cfRule>
  </conditionalFormatting>
  <conditionalFormatting sqref="A45:A47">
    <cfRule type="cellIs" dxfId="44" priority="70" operator="equal">
      <formula>0</formula>
    </cfRule>
  </conditionalFormatting>
  <conditionalFormatting sqref="A54:B54">
    <cfRule type="cellIs" dxfId="43" priority="60" operator="equal">
      <formula>0</formula>
    </cfRule>
  </conditionalFormatting>
  <conditionalFormatting sqref="B50:C50">
    <cfRule type="cellIs" dxfId="42" priority="56" operator="equal">
      <formula>0</formula>
    </cfRule>
  </conditionalFormatting>
  <conditionalFormatting sqref="A50">
    <cfRule type="cellIs" dxfId="41" priority="55" operator="equal">
      <formula>0</formula>
    </cfRule>
  </conditionalFormatting>
  <conditionalFormatting sqref="B51:C51">
    <cfRule type="cellIs" dxfId="40" priority="28" operator="equal">
      <formula>0</formula>
    </cfRule>
  </conditionalFormatting>
  <conditionalFormatting sqref="A1">
    <cfRule type="cellIs" dxfId="39" priority="10" operator="equal">
      <formula>0</formula>
    </cfRule>
  </conditionalFormatting>
  <conditionalFormatting sqref="A2:A4">
    <cfRule type="cellIs" dxfId="38" priority="9" operator="equal">
      <formula>0</formula>
    </cfRule>
  </conditionalFormatting>
  <conditionalFormatting sqref="A51">
    <cfRule type="cellIs" dxfId="37" priority="6" operator="equal">
      <formula>0</formula>
    </cfRule>
  </conditionalFormatting>
  <conditionalFormatting sqref="B37">
    <cfRule type="cellIs" dxfId="36" priority="5" operator="equal">
      <formula>0</formula>
    </cfRule>
  </conditionalFormatting>
  <conditionalFormatting sqref="B49:C49">
    <cfRule type="cellIs" dxfId="35" priority="3" operator="equal">
      <formula>0</formula>
    </cfRule>
  </conditionalFormatting>
  <conditionalFormatting sqref="A30">
    <cfRule type="cellIs" dxfId="34" priority="1" operator="equal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9" scale="57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Planilha9"/>
  <dimension ref="A1:C128"/>
  <sheetViews>
    <sheetView view="pageBreakPreview" zoomScaleNormal="70" zoomScaleSheetLayoutView="100" workbookViewId="0">
      <pane ySplit="5" topLeftCell="A14" activePane="bottomLeft" state="frozen"/>
      <selection pane="bottomLeft" activeCell="C118" sqref="C118"/>
    </sheetView>
  </sheetViews>
  <sheetFormatPr defaultRowHeight="15" x14ac:dyDescent="0.25"/>
  <cols>
    <col min="1" max="1" width="61.85546875" style="28" customWidth="1"/>
    <col min="2" max="2" width="26.140625" style="49" bestFit="1" customWidth="1"/>
    <col min="3" max="3" width="12.85546875" style="49" bestFit="1" customWidth="1"/>
    <col min="4" max="4" width="5" style="28" customWidth="1"/>
    <col min="5" max="16384" width="9.140625" style="28"/>
  </cols>
  <sheetData>
    <row r="1" spans="1:3" s="27" customFormat="1" x14ac:dyDescent="0.25">
      <c r="A1" s="26" t="s">
        <v>61</v>
      </c>
      <c r="B1" s="258">
        <v>1649.12</v>
      </c>
      <c r="C1" s="258"/>
    </row>
    <row r="2" spans="1:3" s="27" customFormat="1" ht="12.75" customHeight="1" x14ac:dyDescent="0.25">
      <c r="A2" s="92" t="s">
        <v>62</v>
      </c>
      <c r="B2" s="246" t="s">
        <v>63</v>
      </c>
      <c r="C2" s="246"/>
    </row>
    <row r="3" spans="1:3" s="27" customFormat="1" ht="12.75" customHeight="1" x14ac:dyDescent="0.25">
      <c r="A3" s="93" t="s">
        <v>2</v>
      </c>
      <c r="B3" s="260" t="s">
        <v>263</v>
      </c>
      <c r="C3" s="260"/>
    </row>
    <row r="4" spans="1:3" x14ac:dyDescent="0.25">
      <c r="A4" s="93" t="s">
        <v>3</v>
      </c>
      <c r="B4" s="246" t="s">
        <v>180</v>
      </c>
      <c r="C4" s="246"/>
    </row>
    <row r="5" spans="1:3" ht="15" customHeight="1" x14ac:dyDescent="0.25">
      <c r="A5" s="29" t="s">
        <v>71</v>
      </c>
      <c r="B5" s="256">
        <v>40</v>
      </c>
      <c r="C5" s="256"/>
    </row>
    <row r="6" spans="1:3" x14ac:dyDescent="0.25">
      <c r="A6" s="30" t="s">
        <v>72</v>
      </c>
      <c r="B6" s="240"/>
      <c r="C6" s="241"/>
    </row>
    <row r="7" spans="1:3" x14ac:dyDescent="0.25">
      <c r="A7" s="31" t="s">
        <v>73</v>
      </c>
      <c r="B7" s="246" t="s">
        <v>74</v>
      </c>
      <c r="C7" s="246"/>
    </row>
    <row r="8" spans="1:3" x14ac:dyDescent="0.25">
      <c r="A8" s="32" t="s">
        <v>75</v>
      </c>
      <c r="B8" s="253">
        <f>SUM(B9:C12)</f>
        <v>1649.12</v>
      </c>
      <c r="C8" s="253"/>
    </row>
    <row r="9" spans="1:3" x14ac:dyDescent="0.25">
      <c r="A9" s="51" t="s">
        <v>76</v>
      </c>
      <c r="B9" s="252">
        <v>1649.12</v>
      </c>
      <c r="C9" s="252"/>
    </row>
    <row r="10" spans="1:3" ht="38.25" x14ac:dyDescent="0.25">
      <c r="A10" s="51" t="s">
        <v>147</v>
      </c>
      <c r="B10" s="252"/>
      <c r="C10" s="252"/>
    </row>
    <row r="11" spans="1:3" x14ac:dyDescent="0.25">
      <c r="A11" s="51" t="s">
        <v>78</v>
      </c>
      <c r="B11" s="252"/>
      <c r="C11" s="252"/>
    </row>
    <row r="12" spans="1:3" x14ac:dyDescent="0.25">
      <c r="A12" s="51" t="s">
        <v>79</v>
      </c>
      <c r="B12" s="252"/>
      <c r="C12" s="252"/>
    </row>
    <row r="13" spans="1:3" x14ac:dyDescent="0.25">
      <c r="A13" s="33"/>
      <c r="B13" s="251"/>
      <c r="C13" s="251"/>
    </row>
    <row r="14" spans="1:3" ht="25.5" x14ac:dyDescent="0.25">
      <c r="A14" s="34" t="s">
        <v>80</v>
      </c>
      <c r="B14" s="249"/>
      <c r="C14" s="250"/>
    </row>
    <row r="15" spans="1:3" x14ac:dyDescent="0.25">
      <c r="A15" s="29" t="s">
        <v>81</v>
      </c>
      <c r="B15" s="35" t="s">
        <v>82</v>
      </c>
      <c r="C15" s="3" t="s">
        <v>74</v>
      </c>
    </row>
    <row r="16" spans="1:3" x14ac:dyDescent="0.25">
      <c r="A16" s="33" t="s">
        <v>83</v>
      </c>
      <c r="B16" s="19">
        <f>'F-I'!B16</f>
        <v>0.2</v>
      </c>
      <c r="C16" s="13">
        <f>ROUND(B$8*B16,2)</f>
        <v>329.82</v>
      </c>
    </row>
    <row r="17" spans="1:3" x14ac:dyDescent="0.25">
      <c r="A17" s="33" t="s">
        <v>84</v>
      </c>
      <c r="B17" s="19">
        <f>'F-I'!B17</f>
        <v>0</v>
      </c>
      <c r="C17" s="13">
        <f t="shared" ref="C17:C23" si="0">ROUND(B$8*B17,2)</f>
        <v>0</v>
      </c>
    </row>
    <row r="18" spans="1:3" x14ac:dyDescent="0.25">
      <c r="A18" s="33" t="s">
        <v>85</v>
      </c>
      <c r="B18" s="19">
        <f>'F-I'!B18</f>
        <v>0</v>
      </c>
      <c r="C18" s="13">
        <f t="shared" si="0"/>
        <v>0</v>
      </c>
    </row>
    <row r="19" spans="1:3" x14ac:dyDescent="0.25">
      <c r="A19" s="33" t="s">
        <v>86</v>
      </c>
      <c r="B19" s="19">
        <f>'F-I'!B19</f>
        <v>0</v>
      </c>
      <c r="C19" s="13">
        <f t="shared" si="0"/>
        <v>0</v>
      </c>
    </row>
    <row r="20" spans="1:3" x14ac:dyDescent="0.25">
      <c r="A20" s="33" t="s">
        <v>87</v>
      </c>
      <c r="B20" s="19">
        <f>'F-I'!B20</f>
        <v>0</v>
      </c>
      <c r="C20" s="13">
        <f t="shared" si="0"/>
        <v>0</v>
      </c>
    </row>
    <row r="21" spans="1:3" x14ac:dyDescent="0.25">
      <c r="A21" s="33" t="s">
        <v>88</v>
      </c>
      <c r="B21" s="19">
        <f>'F-I'!B21</f>
        <v>0.08</v>
      </c>
      <c r="C21" s="13">
        <f t="shared" si="0"/>
        <v>131.93</v>
      </c>
    </row>
    <row r="22" spans="1:3" x14ac:dyDescent="0.25">
      <c r="A22" s="33" t="s">
        <v>89</v>
      </c>
      <c r="B22" s="19">
        <f>'F-I'!B22</f>
        <v>0</v>
      </c>
      <c r="C22" s="13">
        <f t="shared" si="0"/>
        <v>0</v>
      </c>
    </row>
    <row r="23" spans="1:3" x14ac:dyDescent="0.25">
      <c r="A23" s="33" t="s">
        <v>90</v>
      </c>
      <c r="B23" s="19">
        <f>'F-I'!B23</f>
        <v>0</v>
      </c>
      <c r="C23" s="13">
        <f t="shared" si="0"/>
        <v>0</v>
      </c>
    </row>
    <row r="24" spans="1:3" x14ac:dyDescent="0.25">
      <c r="A24" s="29" t="s">
        <v>91</v>
      </c>
      <c r="B24" s="35" t="s">
        <v>82</v>
      </c>
      <c r="C24" s="3" t="s">
        <v>74</v>
      </c>
    </row>
    <row r="25" spans="1:3" x14ac:dyDescent="0.25">
      <c r="A25" s="33" t="s">
        <v>92</v>
      </c>
      <c r="B25" s="19">
        <f>'F-I'!B25</f>
        <v>0.1111</v>
      </c>
      <c r="C25" s="13">
        <f t="shared" ref="C25:C31" si="1">ROUND(B$8*B25,2)</f>
        <v>183.22</v>
      </c>
    </row>
    <row r="26" spans="1:3" x14ac:dyDescent="0.25">
      <c r="A26" s="33" t="s">
        <v>93</v>
      </c>
      <c r="B26" s="19">
        <f>'F-I'!B26</f>
        <v>0</v>
      </c>
      <c r="C26" s="13">
        <f t="shared" si="1"/>
        <v>0</v>
      </c>
    </row>
    <row r="27" spans="1:3" x14ac:dyDescent="0.25">
      <c r="A27" s="33" t="s">
        <v>94</v>
      </c>
      <c r="B27" s="19">
        <f>'F-I'!B27</f>
        <v>0</v>
      </c>
      <c r="C27" s="13">
        <f t="shared" si="1"/>
        <v>0</v>
      </c>
    </row>
    <row r="28" spans="1:3" x14ac:dyDescent="0.25">
      <c r="A28" s="33" t="s">
        <v>95</v>
      </c>
      <c r="B28" s="19">
        <f>'F-I'!B28</f>
        <v>0</v>
      </c>
      <c r="C28" s="13">
        <f t="shared" si="1"/>
        <v>0</v>
      </c>
    </row>
    <row r="29" spans="1:3" x14ac:dyDescent="0.25">
      <c r="A29" s="33" t="s">
        <v>96</v>
      </c>
      <c r="B29" s="19">
        <f>'F-I'!B29</f>
        <v>0</v>
      </c>
      <c r="C29" s="13">
        <f t="shared" si="1"/>
        <v>0</v>
      </c>
    </row>
    <row r="30" spans="1:3" x14ac:dyDescent="0.25">
      <c r="A30" s="33" t="s">
        <v>97</v>
      </c>
      <c r="B30" s="19">
        <f>'F-I'!B30</f>
        <v>5.4000000000000003E-3</v>
      </c>
      <c r="C30" s="13">
        <f t="shared" si="1"/>
        <v>8.91</v>
      </c>
    </row>
    <row r="31" spans="1:3" x14ac:dyDescent="0.25">
      <c r="A31" s="33" t="s">
        <v>98</v>
      </c>
      <c r="B31" s="19">
        <f>'F-I'!B31</f>
        <v>8.3299999999999999E-2</v>
      </c>
      <c r="C31" s="13">
        <f t="shared" si="1"/>
        <v>137.37</v>
      </c>
    </row>
    <row r="32" spans="1:3" x14ac:dyDescent="0.25">
      <c r="A32" s="29" t="s">
        <v>99</v>
      </c>
      <c r="B32" s="35" t="s">
        <v>82</v>
      </c>
      <c r="C32" s="3" t="s">
        <v>74</v>
      </c>
    </row>
    <row r="33" spans="1:3" x14ac:dyDescent="0.25">
      <c r="A33" s="33" t="s">
        <v>100</v>
      </c>
      <c r="B33" s="19">
        <f>'F-I'!B33</f>
        <v>0</v>
      </c>
      <c r="C33" s="13">
        <f t="shared" ref="C33:C35" si="2">ROUND(B$8*B33,2)</f>
        <v>0</v>
      </c>
    </row>
    <row r="34" spans="1:3" x14ac:dyDescent="0.25">
      <c r="A34" s="33" t="s">
        <v>101</v>
      </c>
      <c r="B34" s="19">
        <f>'F-I'!B34</f>
        <v>0</v>
      </c>
      <c r="C34" s="13">
        <f t="shared" si="2"/>
        <v>0</v>
      </c>
    </row>
    <row r="35" spans="1:3" x14ac:dyDescent="0.25">
      <c r="A35" s="33" t="s">
        <v>102</v>
      </c>
      <c r="B35" s="19">
        <f>'F-I'!B35</f>
        <v>3.44E-2</v>
      </c>
      <c r="C35" s="13">
        <f t="shared" si="2"/>
        <v>56.73</v>
      </c>
    </row>
    <row r="36" spans="1:3" x14ac:dyDescent="0.25">
      <c r="A36" s="29" t="s">
        <v>103</v>
      </c>
      <c r="B36" s="35" t="s">
        <v>82</v>
      </c>
      <c r="C36" s="3" t="s">
        <v>74</v>
      </c>
    </row>
    <row r="37" spans="1:3" ht="25.5" x14ac:dyDescent="0.25">
      <c r="A37" s="33" t="s">
        <v>104</v>
      </c>
      <c r="B37" s="36">
        <f>ROUND(SUM(B16:B23)*SUM(B25:B31),4)</f>
        <v>5.5899999999999998E-2</v>
      </c>
      <c r="C37" s="13">
        <f>ROUND(B$8*B37,2)</f>
        <v>92.19</v>
      </c>
    </row>
    <row r="38" spans="1:3" x14ac:dyDescent="0.25">
      <c r="A38" s="29" t="s">
        <v>105</v>
      </c>
      <c r="B38" s="37">
        <f>SUM(B16:B37)</f>
        <v>0.57009999999999994</v>
      </c>
      <c r="C38" s="153">
        <f t="shared" ref="C38" si="3">SUM(C16:C37)</f>
        <v>940.17000000000007</v>
      </c>
    </row>
    <row r="39" spans="1:3" x14ac:dyDescent="0.25">
      <c r="A39" s="29" t="s">
        <v>106</v>
      </c>
      <c r="B39" s="38"/>
      <c r="C39" s="153">
        <f>B8+C38</f>
        <v>2589.29</v>
      </c>
    </row>
    <row r="40" spans="1:3" x14ac:dyDescent="0.25">
      <c r="A40" s="30" t="s">
        <v>107</v>
      </c>
      <c r="B40" s="240"/>
      <c r="C40" s="241"/>
    </row>
    <row r="41" spans="1:3" x14ac:dyDescent="0.25">
      <c r="A41" s="247" t="s">
        <v>108</v>
      </c>
      <c r="B41" s="246" t="s">
        <v>74</v>
      </c>
      <c r="C41" s="246"/>
    </row>
    <row r="42" spans="1:3" x14ac:dyDescent="0.25">
      <c r="A42" s="248"/>
      <c r="B42" s="148" t="s">
        <v>109</v>
      </c>
      <c r="C42" s="148" t="s">
        <v>19</v>
      </c>
    </row>
    <row r="43" spans="1:3" ht="25.5" x14ac:dyDescent="0.25">
      <c r="A43" s="39" t="s">
        <v>110</v>
      </c>
      <c r="B43" s="54">
        <v>3.3</v>
      </c>
      <c r="C43" s="40">
        <f>IFERROR(ROUND((22*2*B43)-(0.06*B9),2),0)</f>
        <v>46.25</v>
      </c>
    </row>
    <row r="44" spans="1:3" ht="38.25" customHeight="1" x14ac:dyDescent="0.25">
      <c r="A44" s="41" t="s">
        <v>112</v>
      </c>
      <c r="B44" s="55">
        <v>29.15</v>
      </c>
      <c r="C44" s="42">
        <f>IFERROR(ROUND(B44*22*80%,2),0)</f>
        <v>513.04</v>
      </c>
    </row>
    <row r="45" spans="1:3" x14ac:dyDescent="0.25">
      <c r="A45" s="41" t="s">
        <v>114</v>
      </c>
      <c r="B45" s="243" t="s">
        <v>115</v>
      </c>
      <c r="C45" s="243"/>
    </row>
    <row r="46" spans="1:3" x14ac:dyDescent="0.25">
      <c r="A46" s="41" t="s">
        <v>116</v>
      </c>
      <c r="B46" s="243">
        <v>15.07</v>
      </c>
      <c r="C46" s="243"/>
    </row>
    <row r="47" spans="1:3" x14ac:dyDescent="0.25">
      <c r="A47" s="41" t="s">
        <v>162</v>
      </c>
      <c r="B47" s="243"/>
      <c r="C47" s="243"/>
    </row>
    <row r="48" spans="1:3" x14ac:dyDescent="0.25">
      <c r="A48" s="43" t="s">
        <v>117</v>
      </c>
      <c r="B48" s="243">
        <f>'F-I'!B48:C48</f>
        <v>0</v>
      </c>
      <c r="C48" s="243"/>
    </row>
    <row r="49" spans="1:3" x14ac:dyDescent="0.25">
      <c r="A49" s="41" t="s">
        <v>118</v>
      </c>
      <c r="B49" s="243">
        <f>Uniformes!$D$9</f>
        <v>0</v>
      </c>
      <c r="C49" s="243"/>
    </row>
    <row r="50" spans="1:3" x14ac:dyDescent="0.25">
      <c r="A50" s="41" t="s">
        <v>212</v>
      </c>
      <c r="B50" s="243">
        <f>Materiais!G34</f>
        <v>0</v>
      </c>
      <c r="C50" s="243"/>
    </row>
    <row r="51" spans="1:3" x14ac:dyDescent="0.25">
      <c r="A51" s="56" t="s">
        <v>119</v>
      </c>
      <c r="B51" s="243"/>
      <c r="C51" s="243"/>
    </row>
    <row r="52" spans="1:3" x14ac:dyDescent="0.25">
      <c r="A52" s="29" t="s">
        <v>122</v>
      </c>
      <c r="B52" s="238">
        <f>SUM(C43:C44,B45:C51)</f>
        <v>574.36</v>
      </c>
      <c r="C52" s="238"/>
    </row>
    <row r="53" spans="1:3" x14ac:dyDescent="0.25">
      <c r="A53" s="29" t="s">
        <v>123</v>
      </c>
      <c r="B53" s="239">
        <f>C39+B52</f>
        <v>3163.65</v>
      </c>
      <c r="C53" s="239"/>
    </row>
    <row r="54" spans="1:3" x14ac:dyDescent="0.25">
      <c r="A54" s="30" t="s">
        <v>124</v>
      </c>
      <c r="B54" s="240"/>
      <c r="C54" s="241"/>
    </row>
    <row r="55" spans="1:3" x14ac:dyDescent="0.25">
      <c r="A55" s="44" t="s">
        <v>108</v>
      </c>
      <c r="B55" s="146" t="s">
        <v>82</v>
      </c>
      <c r="C55" s="146" t="s">
        <v>74</v>
      </c>
    </row>
    <row r="56" spans="1:3" x14ac:dyDescent="0.25">
      <c r="A56" s="33" t="s">
        <v>125</v>
      </c>
      <c r="B56" s="20"/>
      <c r="C56" s="7">
        <f>ROUND(B$53*B56,2)</f>
        <v>0</v>
      </c>
    </row>
    <row r="57" spans="1:3" x14ac:dyDescent="0.25">
      <c r="A57" s="33" t="s">
        <v>126</v>
      </c>
      <c r="B57" s="20"/>
      <c r="C57" s="7">
        <f>ROUND(B$53*B57,2)</f>
        <v>0</v>
      </c>
    </row>
    <row r="58" spans="1:3" x14ac:dyDescent="0.25">
      <c r="A58" s="29" t="s">
        <v>127</v>
      </c>
      <c r="B58" s="45"/>
      <c r="C58" s="45"/>
    </row>
    <row r="59" spans="1:3" x14ac:dyDescent="0.25">
      <c r="A59" s="33" t="s">
        <v>128</v>
      </c>
      <c r="B59" s="186">
        <v>0.03</v>
      </c>
      <c r="C59" s="7">
        <f>ROUND((B53+C56+C57)*B59/(1-B62),2)</f>
        <v>97.84</v>
      </c>
    </row>
    <row r="60" spans="1:3" x14ac:dyDescent="0.25">
      <c r="A60" s="33" t="s">
        <v>129</v>
      </c>
      <c r="B60" s="19">
        <f>'F-I'!B60</f>
        <v>0</v>
      </c>
      <c r="C60" s="7">
        <f>ROUND((B53+C56+C57)*B60/(1-B62),2)</f>
        <v>0</v>
      </c>
    </row>
    <row r="61" spans="1:3" x14ac:dyDescent="0.25">
      <c r="A61" s="33" t="s">
        <v>130</v>
      </c>
      <c r="B61" s="19">
        <f>'F-I'!B61</f>
        <v>0</v>
      </c>
      <c r="C61" s="7">
        <f>ROUND((B53+C56+C57)*B61/(1-B62),2)</f>
        <v>0</v>
      </c>
    </row>
    <row r="62" spans="1:3" x14ac:dyDescent="0.25">
      <c r="A62" s="29" t="s">
        <v>131</v>
      </c>
      <c r="B62" s="46">
        <f t="shared" ref="B62:C62" si="4">SUM(B59:B61)</f>
        <v>0.03</v>
      </c>
      <c r="C62" s="7">
        <f t="shared" si="4"/>
        <v>97.84</v>
      </c>
    </row>
    <row r="63" spans="1:3" x14ac:dyDescent="0.25">
      <c r="A63" s="33" t="s">
        <v>132</v>
      </c>
      <c r="B63" s="6"/>
      <c r="C63" s="5">
        <f>SUM(C56:C57,C62)</f>
        <v>97.84</v>
      </c>
    </row>
    <row r="64" spans="1:3" x14ac:dyDescent="0.25">
      <c r="A64" s="33"/>
      <c r="B64" s="4"/>
      <c r="C64" s="3" t="s">
        <v>74</v>
      </c>
    </row>
    <row r="65" spans="1:3" x14ac:dyDescent="0.25">
      <c r="A65" s="31" t="s">
        <v>133</v>
      </c>
      <c r="B65" s="31"/>
      <c r="C65" s="147">
        <f>B53+C63</f>
        <v>3261.4900000000002</v>
      </c>
    </row>
    <row r="66" spans="1:3" x14ac:dyDescent="0.25">
      <c r="A66" s="47"/>
      <c r="B66" s="48"/>
    </row>
    <row r="67" spans="1:3" x14ac:dyDescent="0.25">
      <c r="A67" s="47"/>
      <c r="B67" s="48"/>
    </row>
    <row r="68" spans="1:3" x14ac:dyDescent="0.25">
      <c r="A68" s="288" t="s">
        <v>163</v>
      </c>
      <c r="B68" s="289"/>
      <c r="C68" s="290"/>
    </row>
    <row r="69" spans="1:3" x14ac:dyDescent="0.25">
      <c r="A69" s="26" t="s">
        <v>61</v>
      </c>
      <c r="B69" s="246">
        <f>B1</f>
        <v>1649.12</v>
      </c>
      <c r="C69" s="246"/>
    </row>
    <row r="70" spans="1:3" x14ac:dyDescent="0.25">
      <c r="A70" s="92" t="s">
        <v>62</v>
      </c>
      <c r="B70" s="246" t="s">
        <v>63</v>
      </c>
      <c r="C70" s="246"/>
    </row>
    <row r="71" spans="1:3" x14ac:dyDescent="0.25">
      <c r="A71" s="93" t="s">
        <v>2</v>
      </c>
      <c r="B71" s="246" t="str">
        <f>B3</f>
        <v>MG004477/2024</v>
      </c>
      <c r="C71" s="246"/>
    </row>
    <row r="72" spans="1:3" x14ac:dyDescent="0.25">
      <c r="A72" s="93" t="s">
        <v>3</v>
      </c>
      <c r="B72" s="246" t="str">
        <f>B4</f>
        <v>Teófilo Otoni</v>
      </c>
      <c r="C72" s="246"/>
    </row>
    <row r="73" spans="1:3" x14ac:dyDescent="0.25">
      <c r="A73" s="96"/>
      <c r="B73" s="246"/>
      <c r="C73" s="246"/>
    </row>
    <row r="74" spans="1:3" x14ac:dyDescent="0.25">
      <c r="A74" s="97" t="s">
        <v>72</v>
      </c>
      <c r="B74" s="285"/>
      <c r="C74" s="286"/>
    </row>
    <row r="75" spans="1:3" x14ac:dyDescent="0.25">
      <c r="A75" s="98" t="s">
        <v>73</v>
      </c>
      <c r="B75" s="267" t="s">
        <v>74</v>
      </c>
      <c r="C75" s="268"/>
    </row>
    <row r="76" spans="1:3" x14ac:dyDescent="0.25">
      <c r="A76" s="99" t="s">
        <v>164</v>
      </c>
      <c r="B76" s="287">
        <f>SUM(B80*C80,B81*C81)</f>
        <v>3383.7300000000005</v>
      </c>
      <c r="C76" s="287"/>
    </row>
    <row r="77" spans="1:3" x14ac:dyDescent="0.25">
      <c r="A77" s="100" t="s">
        <v>165</v>
      </c>
      <c r="B77" s="279">
        <f>B69</f>
        <v>1649.12</v>
      </c>
      <c r="C77" s="280"/>
    </row>
    <row r="78" spans="1:3" x14ac:dyDescent="0.25">
      <c r="A78" s="33"/>
      <c r="B78" s="265"/>
      <c r="C78" s="266"/>
    </row>
    <row r="79" spans="1:3" x14ac:dyDescent="0.25">
      <c r="A79" s="33"/>
      <c r="B79" s="151" t="s">
        <v>166</v>
      </c>
      <c r="C79" s="152" t="s">
        <v>167</v>
      </c>
    </row>
    <row r="80" spans="1:3" x14ac:dyDescent="0.2">
      <c r="A80" s="100" t="s">
        <v>168</v>
      </c>
      <c r="B80" s="101">
        <v>105</v>
      </c>
      <c r="C80" s="102">
        <f>ROUND(SUM(B77:C78)/220*150%,2)</f>
        <v>11.24</v>
      </c>
    </row>
    <row r="81" spans="1:3" x14ac:dyDescent="0.2">
      <c r="A81" s="100" t="s">
        <v>169</v>
      </c>
      <c r="B81" s="101">
        <v>147</v>
      </c>
      <c r="C81" s="102">
        <f>ROUND(SUM(B77:C78)/220*200%,2)</f>
        <v>14.99</v>
      </c>
    </row>
    <row r="82" spans="1:3" ht="25.5" x14ac:dyDescent="0.25">
      <c r="A82" s="98" t="s">
        <v>80</v>
      </c>
      <c r="B82" s="98"/>
      <c r="C82" s="103"/>
    </row>
    <row r="83" spans="1:3" x14ac:dyDescent="0.25">
      <c r="A83" s="104" t="s">
        <v>81</v>
      </c>
      <c r="B83" s="35" t="s">
        <v>82</v>
      </c>
      <c r="C83" s="3" t="s">
        <v>74</v>
      </c>
    </row>
    <row r="84" spans="1:3" x14ac:dyDescent="0.25">
      <c r="A84" s="100" t="s">
        <v>83</v>
      </c>
      <c r="B84" s="14">
        <f t="shared" ref="B84:B91" si="5">B16</f>
        <v>0.2</v>
      </c>
      <c r="C84" s="7">
        <f t="shared" ref="C84:C91" si="6">ROUND(B$76*B84,2)</f>
        <v>676.75</v>
      </c>
    </row>
    <row r="85" spans="1:3" x14ac:dyDescent="0.25">
      <c r="A85" s="100" t="s">
        <v>84</v>
      </c>
      <c r="B85" s="14">
        <f t="shared" si="5"/>
        <v>0</v>
      </c>
      <c r="C85" s="7">
        <f t="shared" si="6"/>
        <v>0</v>
      </c>
    </row>
    <row r="86" spans="1:3" x14ac:dyDescent="0.25">
      <c r="A86" s="100" t="s">
        <v>85</v>
      </c>
      <c r="B86" s="14">
        <f t="shared" si="5"/>
        <v>0</v>
      </c>
      <c r="C86" s="7">
        <f t="shared" si="6"/>
        <v>0</v>
      </c>
    </row>
    <row r="87" spans="1:3" x14ac:dyDescent="0.25">
      <c r="A87" s="100" t="s">
        <v>86</v>
      </c>
      <c r="B87" s="14">
        <f t="shared" si="5"/>
        <v>0</v>
      </c>
      <c r="C87" s="7">
        <f t="shared" si="6"/>
        <v>0</v>
      </c>
    </row>
    <row r="88" spans="1:3" x14ac:dyDescent="0.25">
      <c r="A88" s="100" t="s">
        <v>87</v>
      </c>
      <c r="B88" s="14">
        <f t="shared" si="5"/>
        <v>0</v>
      </c>
      <c r="C88" s="7">
        <f t="shared" si="6"/>
        <v>0</v>
      </c>
    </row>
    <row r="89" spans="1:3" x14ac:dyDescent="0.25">
      <c r="A89" s="100" t="s">
        <v>88</v>
      </c>
      <c r="B89" s="14">
        <f t="shared" si="5"/>
        <v>0.08</v>
      </c>
      <c r="C89" s="7">
        <f t="shared" si="6"/>
        <v>270.7</v>
      </c>
    </row>
    <row r="90" spans="1:3" x14ac:dyDescent="0.25">
      <c r="A90" s="100" t="s">
        <v>89</v>
      </c>
      <c r="B90" s="14">
        <f t="shared" si="5"/>
        <v>0</v>
      </c>
      <c r="C90" s="7">
        <f t="shared" si="6"/>
        <v>0</v>
      </c>
    </row>
    <row r="91" spans="1:3" x14ac:dyDescent="0.25">
      <c r="A91" s="100" t="s">
        <v>90</v>
      </c>
      <c r="B91" s="14">
        <f t="shared" si="5"/>
        <v>0</v>
      </c>
      <c r="C91" s="7">
        <f t="shared" si="6"/>
        <v>0</v>
      </c>
    </row>
    <row r="92" spans="1:3" x14ac:dyDescent="0.25">
      <c r="A92" s="104" t="s">
        <v>91</v>
      </c>
      <c r="B92" s="35" t="s">
        <v>82</v>
      </c>
      <c r="C92" s="3" t="s">
        <v>74</v>
      </c>
    </row>
    <row r="93" spans="1:3" x14ac:dyDescent="0.25">
      <c r="A93" s="100" t="s">
        <v>92</v>
      </c>
      <c r="B93" s="14">
        <f t="shared" ref="B93:B99" si="7">B25</f>
        <v>0.1111</v>
      </c>
      <c r="C93" s="7">
        <f t="shared" ref="C93:C99" si="8">ROUND(B$76*B93,2)</f>
        <v>375.93</v>
      </c>
    </row>
    <row r="94" spans="1:3" x14ac:dyDescent="0.25">
      <c r="A94" s="100" t="s">
        <v>93</v>
      </c>
      <c r="B94" s="113">
        <f t="shared" si="7"/>
        <v>0</v>
      </c>
      <c r="C94" s="7">
        <f t="shared" si="8"/>
        <v>0</v>
      </c>
    </row>
    <row r="95" spans="1:3" x14ac:dyDescent="0.25">
      <c r="A95" s="100" t="s">
        <v>94</v>
      </c>
      <c r="B95" s="113">
        <f t="shared" si="7"/>
        <v>0</v>
      </c>
      <c r="C95" s="7">
        <f t="shared" si="8"/>
        <v>0</v>
      </c>
    </row>
    <row r="96" spans="1:3" x14ac:dyDescent="0.25">
      <c r="A96" s="100" t="s">
        <v>95</v>
      </c>
      <c r="B96" s="113">
        <f t="shared" si="7"/>
        <v>0</v>
      </c>
      <c r="C96" s="7">
        <f t="shared" si="8"/>
        <v>0</v>
      </c>
    </row>
    <row r="97" spans="1:3" x14ac:dyDescent="0.25">
      <c r="A97" s="100" t="s">
        <v>96</v>
      </c>
      <c r="B97" s="113">
        <f t="shared" si="7"/>
        <v>0</v>
      </c>
      <c r="C97" s="7">
        <f t="shared" si="8"/>
        <v>0</v>
      </c>
    </row>
    <row r="98" spans="1:3" x14ac:dyDescent="0.25">
      <c r="A98" s="100" t="s">
        <v>97</v>
      </c>
      <c r="B98" s="113">
        <f t="shared" si="7"/>
        <v>5.4000000000000003E-3</v>
      </c>
      <c r="C98" s="7">
        <f t="shared" si="8"/>
        <v>18.27</v>
      </c>
    </row>
    <row r="99" spans="1:3" x14ac:dyDescent="0.25">
      <c r="A99" s="100" t="s">
        <v>98</v>
      </c>
      <c r="B99" s="14">
        <f t="shared" si="7"/>
        <v>8.3299999999999999E-2</v>
      </c>
      <c r="C99" s="7">
        <f t="shared" si="8"/>
        <v>281.86</v>
      </c>
    </row>
    <row r="100" spans="1:3" x14ac:dyDescent="0.25">
      <c r="A100" s="104" t="s">
        <v>99</v>
      </c>
      <c r="B100" s="35" t="s">
        <v>82</v>
      </c>
      <c r="C100" s="3" t="s">
        <v>74</v>
      </c>
    </row>
    <row r="101" spans="1:3" x14ac:dyDescent="0.25">
      <c r="A101" s="100" t="s">
        <v>100</v>
      </c>
      <c r="B101" s="14">
        <f>B33</f>
        <v>0</v>
      </c>
      <c r="C101" s="7">
        <f>ROUND(B$76*B101,2)</f>
        <v>0</v>
      </c>
    </row>
    <row r="102" spans="1:3" x14ac:dyDescent="0.25">
      <c r="A102" s="100" t="s">
        <v>101</v>
      </c>
      <c r="B102" s="14">
        <f>B34</f>
        <v>0</v>
      </c>
      <c r="C102" s="7">
        <f>ROUND(B$76*B102,2)</f>
        <v>0</v>
      </c>
    </row>
    <row r="103" spans="1:3" ht="25.5" x14ac:dyDescent="0.25">
      <c r="A103" s="33" t="s">
        <v>170</v>
      </c>
      <c r="B103" s="14">
        <f>B35</f>
        <v>3.44E-2</v>
      </c>
      <c r="C103" s="7">
        <f>ROUND(B$76*B103,2)</f>
        <v>116.4</v>
      </c>
    </row>
    <row r="104" spans="1:3" x14ac:dyDescent="0.25">
      <c r="A104" s="104" t="s">
        <v>103</v>
      </c>
      <c r="B104" s="35" t="s">
        <v>82</v>
      </c>
      <c r="C104" s="3" t="s">
        <v>74</v>
      </c>
    </row>
    <row r="105" spans="1:3" ht="25.5" x14ac:dyDescent="0.25">
      <c r="A105" s="100" t="s">
        <v>171</v>
      </c>
      <c r="B105" s="36">
        <f>ROUND(SUM(B84:B91)*SUM(B93:B99),4)</f>
        <v>5.5899999999999998E-2</v>
      </c>
      <c r="C105" s="7">
        <f>ROUND(B$76*B105,2)</f>
        <v>189.15</v>
      </c>
    </row>
    <row r="106" spans="1:3" x14ac:dyDescent="0.25">
      <c r="A106" s="104" t="s">
        <v>105</v>
      </c>
      <c r="B106" s="37">
        <f t="shared" ref="B106:C106" si="9">SUM(B84:B105)</f>
        <v>0.57009999999999994</v>
      </c>
      <c r="C106" s="147">
        <f t="shared" si="9"/>
        <v>1929.0600000000004</v>
      </c>
    </row>
    <row r="107" spans="1:3" x14ac:dyDescent="0.25">
      <c r="A107" s="104" t="s">
        <v>106</v>
      </c>
      <c r="B107" s="38"/>
      <c r="C107" s="147">
        <f>B76+C106</f>
        <v>5312.7900000000009</v>
      </c>
    </row>
    <row r="108" spans="1:3" x14ac:dyDescent="0.25">
      <c r="A108" s="97" t="s">
        <v>107</v>
      </c>
      <c r="B108" s="105"/>
      <c r="C108" s="106"/>
    </row>
    <row r="109" spans="1:3" x14ac:dyDescent="0.25">
      <c r="A109" s="247" t="s">
        <v>108</v>
      </c>
      <c r="B109" s="281" t="s">
        <v>172</v>
      </c>
      <c r="C109" s="281" t="s">
        <v>173</v>
      </c>
    </row>
    <row r="110" spans="1:3" x14ac:dyDescent="0.25">
      <c r="A110" s="248"/>
      <c r="B110" s="282"/>
      <c r="C110" s="282"/>
    </row>
    <row r="111" spans="1:3" ht="25.5" x14ac:dyDescent="0.25">
      <c r="A111" s="107" t="s">
        <v>181</v>
      </c>
      <c r="B111" s="108">
        <f>31*2*1</f>
        <v>62</v>
      </c>
      <c r="C111" s="150">
        <f>IFERROR(ROUND(B43*B111,2),"")</f>
        <v>204.6</v>
      </c>
    </row>
    <row r="112" spans="1:3" ht="25.5" x14ac:dyDescent="0.25">
      <c r="A112" s="107" t="s">
        <v>182</v>
      </c>
      <c r="B112" s="108">
        <f>31*1*1</f>
        <v>31</v>
      </c>
      <c r="C112" s="150">
        <f>22.28*B112*80%</f>
        <v>552.5440000000001</v>
      </c>
    </row>
    <row r="113" spans="1:3" x14ac:dyDescent="0.25">
      <c r="A113" s="104" t="s">
        <v>122</v>
      </c>
      <c r="B113" s="283">
        <f>SUM(C111:C112)</f>
        <v>757.14400000000012</v>
      </c>
      <c r="C113" s="283"/>
    </row>
    <row r="114" spans="1:3" x14ac:dyDescent="0.25">
      <c r="A114" s="104" t="s">
        <v>123</v>
      </c>
      <c r="B114" s="284">
        <f>C107+B113</f>
        <v>6069.9340000000011</v>
      </c>
      <c r="C114" s="284"/>
    </row>
    <row r="115" spans="1:3" x14ac:dyDescent="0.25">
      <c r="A115" s="97" t="s">
        <v>124</v>
      </c>
      <c r="B115" s="105"/>
      <c r="C115" s="106"/>
    </row>
    <row r="116" spans="1:3" x14ac:dyDescent="0.25">
      <c r="A116" s="109" t="s">
        <v>108</v>
      </c>
      <c r="B116" s="110" t="s">
        <v>82</v>
      </c>
      <c r="C116" s="110" t="s">
        <v>74</v>
      </c>
    </row>
    <row r="117" spans="1:3" x14ac:dyDescent="0.25">
      <c r="A117" s="100" t="s">
        <v>125</v>
      </c>
      <c r="B117" s="69">
        <f>B56</f>
        <v>0</v>
      </c>
      <c r="C117" s="7">
        <f>ROUND(B$114*B117,2)</f>
        <v>0</v>
      </c>
    </row>
    <row r="118" spans="1:3" x14ac:dyDescent="0.25">
      <c r="A118" s="100" t="s">
        <v>126</v>
      </c>
      <c r="B118" s="69">
        <f>B57</f>
        <v>0</v>
      </c>
      <c r="C118" s="7">
        <f>ROUND(B$114*B118,2)</f>
        <v>0</v>
      </c>
    </row>
    <row r="119" spans="1:3" x14ac:dyDescent="0.25">
      <c r="A119" s="104" t="s">
        <v>127</v>
      </c>
      <c r="B119" s="111"/>
      <c r="C119" s="45"/>
    </row>
    <row r="120" spans="1:3" x14ac:dyDescent="0.25">
      <c r="A120" s="100" t="s">
        <v>128</v>
      </c>
      <c r="B120" s="70">
        <f>B59</f>
        <v>0.03</v>
      </c>
      <c r="C120" s="7">
        <f>ROUND((B114+C117+C118)*B120/(1-B123),2)</f>
        <v>187.73</v>
      </c>
    </row>
    <row r="121" spans="1:3" x14ac:dyDescent="0.25">
      <c r="A121" s="100" t="s">
        <v>129</v>
      </c>
      <c r="B121" s="14">
        <f>B60</f>
        <v>0</v>
      </c>
      <c r="C121" s="7">
        <f>ROUND((B114+C117+C118)*B121/(1-B123),2)</f>
        <v>0</v>
      </c>
    </row>
    <row r="122" spans="1:3" x14ac:dyDescent="0.25">
      <c r="A122" s="100" t="s">
        <v>130</v>
      </c>
      <c r="B122" s="14">
        <f>B61</f>
        <v>0</v>
      </c>
      <c r="C122" s="7">
        <f>ROUND((B114+C117+C118)*B122/(1-B123),2)</f>
        <v>0</v>
      </c>
    </row>
    <row r="123" spans="1:3" x14ac:dyDescent="0.25">
      <c r="A123" s="104" t="s">
        <v>131</v>
      </c>
      <c r="B123" s="46">
        <f t="shared" ref="B123" si="10">SUM(B120:B122)</f>
        <v>0.03</v>
      </c>
      <c r="C123" s="7">
        <f>SUM(C120:C122)</f>
        <v>187.73</v>
      </c>
    </row>
    <row r="124" spans="1:3" x14ac:dyDescent="0.25">
      <c r="A124" s="100" t="s">
        <v>132</v>
      </c>
      <c r="B124" s="6"/>
      <c r="C124" s="5">
        <f>SUM(C117:C118,C123)</f>
        <v>187.73</v>
      </c>
    </row>
    <row r="125" spans="1:3" x14ac:dyDescent="0.25">
      <c r="A125" s="100"/>
      <c r="B125" s="12"/>
      <c r="C125" s="3" t="s">
        <v>74</v>
      </c>
    </row>
    <row r="126" spans="1:3" x14ac:dyDescent="0.25">
      <c r="A126" s="112" t="s">
        <v>133</v>
      </c>
      <c r="B126" s="112"/>
      <c r="C126" s="153">
        <f>B114+C124</f>
        <v>6257.6640000000007</v>
      </c>
    </row>
    <row r="127" spans="1:3" x14ac:dyDescent="0.25">
      <c r="B127" s="190"/>
    </row>
    <row r="128" spans="1:3" x14ac:dyDescent="0.25">
      <c r="A128" s="28" t="s">
        <v>134</v>
      </c>
      <c r="B128" s="2" t="s">
        <v>135</v>
      </c>
      <c r="C128" s="49" t="s">
        <v>136</v>
      </c>
    </row>
  </sheetData>
  <sheetProtection formatCells="0" formatColumns="0" formatRows="0"/>
  <mergeCells count="43">
    <mergeCell ref="B1:C1"/>
    <mergeCell ref="B2:C2"/>
    <mergeCell ref="B3:C3"/>
    <mergeCell ref="B4:C4"/>
    <mergeCell ref="B5:C5"/>
    <mergeCell ref="B12:C12"/>
    <mergeCell ref="B13:C13"/>
    <mergeCell ref="B14:C14"/>
    <mergeCell ref="B40:C40"/>
    <mergeCell ref="B6:C6"/>
    <mergeCell ref="B7:C7"/>
    <mergeCell ref="B8:C8"/>
    <mergeCell ref="B9:C9"/>
    <mergeCell ref="B10:C10"/>
    <mergeCell ref="B11:C11"/>
    <mergeCell ref="A41:A42"/>
    <mergeCell ref="B41:C41"/>
    <mergeCell ref="A68:C68"/>
    <mergeCell ref="B46:C46"/>
    <mergeCell ref="B47:C47"/>
    <mergeCell ref="B48:C48"/>
    <mergeCell ref="B49:C49"/>
    <mergeCell ref="B50:C50"/>
    <mergeCell ref="B51:C51"/>
    <mergeCell ref="B52:C52"/>
    <mergeCell ref="B53:C53"/>
    <mergeCell ref="B54:C54"/>
    <mergeCell ref="B45:C45"/>
    <mergeCell ref="A109:A110"/>
    <mergeCell ref="B109:B110"/>
    <mergeCell ref="C109:C110"/>
    <mergeCell ref="B69:C69"/>
    <mergeCell ref="B70:C70"/>
    <mergeCell ref="B71:C71"/>
    <mergeCell ref="B72:C72"/>
    <mergeCell ref="B73:C73"/>
    <mergeCell ref="B74:C74"/>
    <mergeCell ref="B113:C113"/>
    <mergeCell ref="B114:C114"/>
    <mergeCell ref="B75:C75"/>
    <mergeCell ref="B76:C76"/>
    <mergeCell ref="B77:C77"/>
    <mergeCell ref="B78:C78"/>
  </mergeCells>
  <conditionalFormatting sqref="B2 C43:C44 A43:A44 B1:C1 A6:B6 B42:C42 A7:C13 A40:B40 A14:B14 A48:C48 A41:C41 A55:C66 A5:C5 A129:C1048576 B3:C4 B45:C47 A49 A15:C25 A26:A29 A31 B26:C31 A32:C39 A52:C53">
    <cfRule type="cellIs" dxfId="33" priority="35" operator="equal">
      <formula>0</formula>
    </cfRule>
  </conditionalFormatting>
  <conditionalFormatting sqref="A45:A47">
    <cfRule type="cellIs" dxfId="32" priority="34" operator="equal">
      <formula>0</formula>
    </cfRule>
  </conditionalFormatting>
  <conditionalFormatting sqref="A54:B54">
    <cfRule type="cellIs" dxfId="31" priority="33" operator="equal">
      <formula>0</formula>
    </cfRule>
  </conditionalFormatting>
  <conditionalFormatting sqref="B50:C50">
    <cfRule type="cellIs" dxfId="30" priority="32" operator="equal">
      <formula>0</formula>
    </cfRule>
  </conditionalFormatting>
  <conditionalFormatting sqref="A50">
    <cfRule type="cellIs" dxfId="29" priority="31" operator="equal">
      <formula>0</formula>
    </cfRule>
  </conditionalFormatting>
  <conditionalFormatting sqref="A79">
    <cfRule type="cellIs" dxfId="28" priority="30" operator="equal">
      <formula>0</formula>
    </cfRule>
  </conditionalFormatting>
  <conditionalFormatting sqref="A78">
    <cfRule type="cellIs" dxfId="27" priority="29" operator="equal">
      <formula>0</formula>
    </cfRule>
  </conditionalFormatting>
  <conditionalFormatting sqref="B76:C76">
    <cfRule type="cellIs" dxfId="26" priority="28" operator="equal">
      <formula>0</formula>
    </cfRule>
  </conditionalFormatting>
  <conditionalFormatting sqref="B70">
    <cfRule type="cellIs" dxfId="25" priority="27" operator="equal">
      <formula>0</formula>
    </cfRule>
  </conditionalFormatting>
  <conditionalFormatting sqref="B72:C72">
    <cfRule type="cellIs" dxfId="24" priority="26" operator="equal">
      <formula>0</formula>
    </cfRule>
  </conditionalFormatting>
  <conditionalFormatting sqref="B113:C114">
    <cfRule type="cellIs" dxfId="23" priority="25" operator="equal">
      <formula>0</formula>
    </cfRule>
  </conditionalFormatting>
  <conditionalFormatting sqref="C106:C107">
    <cfRule type="cellIs" dxfId="22" priority="24" operator="equal">
      <formula>0</formula>
    </cfRule>
  </conditionalFormatting>
  <conditionalFormatting sqref="C124:C126">
    <cfRule type="cellIs" dxfId="21" priority="23" operator="equal">
      <formula>0</formula>
    </cfRule>
  </conditionalFormatting>
  <conditionalFormatting sqref="B84:B104 B106">
    <cfRule type="cellIs" dxfId="20" priority="22" operator="equal">
      <formula>0</formula>
    </cfRule>
  </conditionalFormatting>
  <conditionalFormatting sqref="C84:C91">
    <cfRule type="cellIs" dxfId="19" priority="20" operator="equal">
      <formula>0</formula>
    </cfRule>
  </conditionalFormatting>
  <conditionalFormatting sqref="C93:C99">
    <cfRule type="cellIs" dxfId="18" priority="19" operator="equal">
      <formula>0</formula>
    </cfRule>
  </conditionalFormatting>
  <conditionalFormatting sqref="C101:C103">
    <cfRule type="cellIs" dxfId="17" priority="18" operator="equal">
      <formula>0</formula>
    </cfRule>
  </conditionalFormatting>
  <conditionalFormatting sqref="C105">
    <cfRule type="cellIs" dxfId="16" priority="17" operator="equal">
      <formula>0</formula>
    </cfRule>
  </conditionalFormatting>
  <conditionalFormatting sqref="B123">
    <cfRule type="cellIs" dxfId="15" priority="16" operator="equal">
      <formula>0</formula>
    </cfRule>
  </conditionalFormatting>
  <conditionalFormatting sqref="C117:C123">
    <cfRule type="cellIs" dxfId="14" priority="15" operator="equal">
      <formula>0</formula>
    </cfRule>
  </conditionalFormatting>
  <conditionalFormatting sqref="B67:C67">
    <cfRule type="cellIs" dxfId="13" priority="14" operator="equal">
      <formula>0</formula>
    </cfRule>
  </conditionalFormatting>
  <conditionalFormatting sqref="A67:A68">
    <cfRule type="cellIs" dxfId="12" priority="13" operator="equal">
      <formula>0</formula>
    </cfRule>
  </conditionalFormatting>
  <conditionalFormatting sqref="B128:C128">
    <cfRule type="cellIs" dxfId="11" priority="12" operator="equal">
      <formula>0</formula>
    </cfRule>
  </conditionalFormatting>
  <conditionalFormatting sqref="A128">
    <cfRule type="cellIs" dxfId="10" priority="11" operator="equal">
      <formula>0</formula>
    </cfRule>
  </conditionalFormatting>
  <conditionalFormatting sqref="B51:C51">
    <cfRule type="cellIs" dxfId="9" priority="10" operator="equal">
      <formula>0</formula>
    </cfRule>
  </conditionalFormatting>
  <conditionalFormatting sqref="A1">
    <cfRule type="cellIs" dxfId="8" priority="9" operator="equal">
      <formula>0</formula>
    </cfRule>
  </conditionalFormatting>
  <conditionalFormatting sqref="A2:A4">
    <cfRule type="cellIs" dxfId="7" priority="8" operator="equal">
      <formula>0</formula>
    </cfRule>
  </conditionalFormatting>
  <conditionalFormatting sqref="A69">
    <cfRule type="cellIs" dxfId="6" priority="7" operator="equal">
      <formula>0</formula>
    </cfRule>
  </conditionalFormatting>
  <conditionalFormatting sqref="A70:A72">
    <cfRule type="cellIs" dxfId="5" priority="6" operator="equal">
      <formula>0</formula>
    </cfRule>
  </conditionalFormatting>
  <conditionalFormatting sqref="A51">
    <cfRule type="cellIs" dxfId="4" priority="5" operator="equal">
      <formula>0</formula>
    </cfRule>
  </conditionalFormatting>
  <conditionalFormatting sqref="B105">
    <cfRule type="cellIs" dxfId="3" priority="4" operator="equal">
      <formula>0</formula>
    </cfRule>
  </conditionalFormatting>
  <conditionalFormatting sqref="B49:C49">
    <cfRule type="cellIs" dxfId="2" priority="3" operator="equal">
      <formula>0</formula>
    </cfRule>
  </conditionalFormatting>
  <conditionalFormatting sqref="A30">
    <cfRule type="cellIs" dxfId="1" priority="1" operator="equal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9" scale="57" orientation="portrait" r:id="rId1"/>
  <rowBreaks count="1" manualBreakCount="1">
    <brk id="66" max="6" man="1"/>
  </rowBreaks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CB4B572B00E53458A4693F93C8586BB" ma:contentTypeVersion="12" ma:contentTypeDescription="Crie um novo documento." ma:contentTypeScope="" ma:versionID="98dbe78256b7cfd8aba973711925bbe2">
  <xsd:schema xmlns:xsd="http://www.w3.org/2001/XMLSchema" xmlns:xs="http://www.w3.org/2001/XMLSchema" xmlns:p="http://schemas.microsoft.com/office/2006/metadata/properties" xmlns:ns2="4b9cefb2-4d71-4b11-94a3-6c0ab18eb7b8" xmlns:ns3="5dfbe43d-dd4e-4515-ad2a-90e11765465a" targetNamespace="http://schemas.microsoft.com/office/2006/metadata/properties" ma:root="true" ma:fieldsID="48e521e589238d0448ee59c53a0b59b4" ns2:_="" ns3:_="">
    <xsd:import namespace="4b9cefb2-4d71-4b11-94a3-6c0ab18eb7b8"/>
    <xsd:import namespace="5dfbe43d-dd4e-4515-ad2a-90e11765465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9cefb2-4d71-4b11-94a3-6c0ab18eb7b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fbe43d-dd4e-4515-ad2a-90e11765465a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F68D2C9-124F-477A-8494-A45AF4E7C5F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b9cefb2-4d71-4b11-94a3-6c0ab18eb7b8"/>
    <ds:schemaRef ds:uri="5dfbe43d-dd4e-4515-ad2a-90e1176546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5F3EBDE-495F-436B-8B73-B6A5AE7B41B9}">
  <ds:schemaRefs>
    <ds:schemaRef ds:uri="http://schemas.microsoft.com/office/2006/metadata/properties"/>
    <ds:schemaRef ds:uri="http://schemas.microsoft.com/office/2006/documentManagement/types"/>
    <ds:schemaRef ds:uri="http://purl.org/dc/dcmitype/"/>
    <ds:schemaRef ds:uri="4b9cefb2-4d71-4b11-94a3-6c0ab18eb7b8"/>
    <ds:schemaRef ds:uri="http://schemas.microsoft.com/office/infopath/2007/PartnerControls"/>
    <ds:schemaRef ds:uri="5dfbe43d-dd4e-4515-ad2a-90e11765465a"/>
    <ds:schemaRef ds:uri="http://purl.org/dc/elements/1.1/"/>
    <ds:schemaRef ds:uri="http://schemas.openxmlformats.org/package/2006/metadata/core-properties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227EDA7E-212E-4079-BD3B-8C8C72A2D1F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12</vt:i4>
      </vt:variant>
      <vt:variant>
        <vt:lpstr>Intervalos Nomeados</vt:lpstr>
      </vt:variant>
      <vt:variant>
        <vt:i4>19</vt:i4>
      </vt:variant>
    </vt:vector>
  </HeadingPairs>
  <TitlesOfParts>
    <vt:vector size="31" baseType="lpstr">
      <vt:lpstr>RESUMO</vt:lpstr>
      <vt:lpstr>F-I</vt:lpstr>
      <vt:lpstr>F-II</vt:lpstr>
      <vt:lpstr>F-III</vt:lpstr>
      <vt:lpstr>F-IV</vt:lpstr>
      <vt:lpstr>F-V</vt:lpstr>
      <vt:lpstr>F-VI</vt:lpstr>
      <vt:lpstr>F-VII</vt:lpstr>
      <vt:lpstr>F-VIII</vt:lpstr>
      <vt:lpstr>F-IX Equipamentos</vt:lpstr>
      <vt:lpstr>Uniformes</vt:lpstr>
      <vt:lpstr>Materiais</vt:lpstr>
      <vt:lpstr>'F-I'!Area_de_impressao</vt:lpstr>
      <vt:lpstr>'F-II'!Area_de_impressao</vt:lpstr>
      <vt:lpstr>'F-III'!Area_de_impressao</vt:lpstr>
      <vt:lpstr>'F-IV'!Area_de_impressao</vt:lpstr>
      <vt:lpstr>'F-IX Equipamentos'!Area_de_impressao</vt:lpstr>
      <vt:lpstr>'F-V'!Area_de_impressao</vt:lpstr>
      <vt:lpstr>'F-VI'!Area_de_impressao</vt:lpstr>
      <vt:lpstr>'F-VII'!Area_de_impressao</vt:lpstr>
      <vt:lpstr>'F-VIII'!Area_de_impressao</vt:lpstr>
      <vt:lpstr>RESUMO!Area_de_impressao</vt:lpstr>
      <vt:lpstr>Uniformes!Area_de_impressao</vt:lpstr>
      <vt:lpstr>'F-I'!Titulos_de_impressao</vt:lpstr>
      <vt:lpstr>'F-II'!Titulos_de_impressao</vt:lpstr>
      <vt:lpstr>'F-III'!Titulos_de_impressao</vt:lpstr>
      <vt:lpstr>'F-IV'!Titulos_de_impressao</vt:lpstr>
      <vt:lpstr>'F-V'!Titulos_de_impressao</vt:lpstr>
      <vt:lpstr>'F-VI'!Titulos_de_impressao</vt:lpstr>
      <vt:lpstr>'F-VII'!Titulos_de_impressao</vt:lpstr>
      <vt:lpstr>'F-VIII'!Titulos_de_impressao</vt:lpstr>
    </vt:vector>
  </TitlesOfParts>
  <Manager/>
  <Company>TRE - MG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Gilmar Macena Pereira</dc:creator>
  <cp:keywords/>
  <dc:description/>
  <cp:lastModifiedBy>Mário Antônio de Barros Filho</cp:lastModifiedBy>
  <cp:revision/>
  <dcterms:created xsi:type="dcterms:W3CDTF">2021-02-04T13:37:21Z</dcterms:created>
  <dcterms:modified xsi:type="dcterms:W3CDTF">2026-01-08T17:42:16Z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0x0101005CB4B572B00E53458A4693F93C8586BB</vt:lpwstr>
  </property>
  <property fmtid="{D5CDD505-2E9C-101B-9397-08002B2CF9AE}" pid="3" name="Order">
    <vt:r8>7700</vt:r8>
  </property>
  <property fmtid="{D5CDD505-2E9C-101B-9397-08002B2CF9AE}" pid="4" name="_ExtendedDescription">
    <vt:lpwstr/>
  </property>
  <property fmtid="{D5CDD505-2E9C-101B-9397-08002B2CF9AE}" pid="5" name="_SourceUrl">
    <vt:lpwstr/>
  </property>
  <property fmtid="{D5CDD505-2E9C-101B-9397-08002B2CF9AE}" pid="6" name="_SharedFileIndex">
    <vt:lpwstr/>
  </property>
  <property fmtid="{D5CDD505-2E9C-101B-9397-08002B2CF9AE}" pid="7" name="ComplianceAssetId">
    <vt:lpwstr/>
  </property>
</Properties>
</file>