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\\rmgsfs01\TRE-MG\SGA\CCL\SELIC\2025\DOCUMENTOS EM PDF\LICITAÇÕES\PE 90075 2025 - PROCESSAO\Planilhas modelo\1. PLANILHAS MODELO 2025\"/>
    </mc:Choice>
  </mc:AlternateContent>
  <xr:revisionPtr revIDLastSave="0" documentId="13_ncr:1_{A8D97F52-A03C-49C6-9FFC-441FC81B8292}" xr6:coauthVersionLast="36" xr6:coauthVersionMax="36" xr10:uidLastSave="{00000000-0000-0000-0000-000000000000}"/>
  <bookViews>
    <workbookView xWindow="20370" yWindow="-120" windowWidth="29040" windowHeight="15840" activeTab="8" xr2:uid="{00000000-000D-0000-FFFF-FFFF00000000}"/>
  </bookViews>
  <sheets>
    <sheet name="Resumo D" sheetId="20" r:id="rId1"/>
    <sheet name="D-I" sheetId="21" r:id="rId2"/>
    <sheet name="D-II" sheetId="22" r:id="rId3"/>
    <sheet name="D-III" sheetId="24" r:id="rId4"/>
    <sheet name="D-IV" sheetId="25" r:id="rId5"/>
    <sheet name="D-V" sheetId="23" r:id="rId6"/>
    <sheet name="D-VI Equipamentos" sheetId="26" r:id="rId7"/>
    <sheet name="D-Uniformes" sheetId="27" r:id="rId8"/>
    <sheet name="D-Materiais" sheetId="28" r:id="rId9"/>
  </sheets>
  <externalReferences>
    <externalReference r:id="rId10"/>
  </externalReferences>
  <definedNames>
    <definedName name="Abreviado">[1]Empresas!$B$2:$B$25</definedName>
    <definedName name="_xlnm.Print_Area" localSheetId="2">'D-II'!$A$1:$D$75</definedName>
    <definedName name="_xlnm.Print_Area" localSheetId="4">'D-IV'!$A$1:$J$75</definedName>
    <definedName name="_xlnm.Print_Area" localSheetId="7">'D-Uniformes'!$A$1:$E$17</definedName>
    <definedName name="_xlnm.Print_Area" localSheetId="5">'D-V'!$A$1:$G$129</definedName>
    <definedName name="_xlnm.Print_Area" localSheetId="6">'D-VI Equipamentos'!$A$1:$F$27</definedName>
    <definedName name="cidades">#REF!</definedName>
    <definedName name="Contrato">#REF!</definedName>
    <definedName name="Lista1">[1]Lista!$A$2:$A$16</definedName>
    <definedName name="Lista2">[1]Lista!$B$3:$B$14</definedName>
    <definedName name="mai_20">#REF!</definedName>
    <definedName name="Nome_Completo">[1]Empresas!$G$2:$G$25</definedName>
    <definedName name="Servidor">[1]Estatística!$A$2:$A$12</definedName>
    <definedName name="_xlnm.Print_Titles" localSheetId="1">'D-I'!$A:$A</definedName>
    <definedName name="_xlnm.Print_Titles" localSheetId="2">'D-II'!$A:$A</definedName>
    <definedName name="_xlnm.Print_Titles" localSheetId="3">'D-III'!$A:$A</definedName>
    <definedName name="_xlnm.Print_Titles" localSheetId="4">'D-IV'!$A:$A</definedName>
    <definedName name="_xlnm.Print_Titles" localSheetId="5">'D-V'!$A:$A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26" l="1"/>
  <c r="B26" i="26" l="1"/>
  <c r="F34" i="28" l="1"/>
  <c r="E34" i="28"/>
  <c r="B32" i="28"/>
  <c r="F31" i="28"/>
  <c r="E31" i="28"/>
  <c r="G31" i="28" s="1"/>
  <c r="F30" i="28"/>
  <c r="E30" i="28"/>
  <c r="G30" i="28" s="1"/>
  <c r="F29" i="28"/>
  <c r="E29" i="28"/>
  <c r="G29" i="28" s="1"/>
  <c r="G28" i="28"/>
  <c r="F28" i="28"/>
  <c r="E28" i="28"/>
  <c r="F27" i="28"/>
  <c r="E27" i="28"/>
  <c r="G27" i="28" s="1"/>
  <c r="F26" i="28"/>
  <c r="G26" i="28" s="1"/>
  <c r="E26" i="28"/>
  <c r="F25" i="28"/>
  <c r="E25" i="28"/>
  <c r="G25" i="28" s="1"/>
  <c r="F24" i="28"/>
  <c r="E24" i="28"/>
  <c r="G24" i="28" s="1"/>
  <c r="F23" i="28"/>
  <c r="E23" i="28"/>
  <c r="G23" i="28" s="1"/>
  <c r="F22" i="28"/>
  <c r="E22" i="28"/>
  <c r="G22" i="28" s="1"/>
  <c r="F21" i="28"/>
  <c r="E21" i="28"/>
  <c r="G21" i="28" s="1"/>
  <c r="F20" i="28"/>
  <c r="E20" i="28"/>
  <c r="G20" i="28" s="1"/>
  <c r="F19" i="28"/>
  <c r="E19" i="28"/>
  <c r="G19" i="28" s="1"/>
  <c r="F18" i="28"/>
  <c r="G18" i="28" s="1"/>
  <c r="E18" i="28"/>
  <c r="F17" i="28"/>
  <c r="E17" i="28"/>
  <c r="G17" i="28" s="1"/>
  <c r="F16" i="28"/>
  <c r="E16" i="28"/>
  <c r="G16" i="28" s="1"/>
  <c r="F15" i="28"/>
  <c r="E15" i="28"/>
  <c r="G15" i="28" s="1"/>
  <c r="F14" i="28"/>
  <c r="E14" i="28"/>
  <c r="G14" i="28" s="1"/>
  <c r="F13" i="28"/>
  <c r="E13" i="28"/>
  <c r="G13" i="28" s="1"/>
  <c r="F12" i="28"/>
  <c r="E12" i="28"/>
  <c r="G12" i="28" s="1"/>
  <c r="F11" i="28"/>
  <c r="E11" i="28"/>
  <c r="E32" i="28" s="1"/>
  <c r="F10" i="28"/>
  <c r="F32" i="28" s="1"/>
  <c r="E10" i="28"/>
  <c r="F9" i="28"/>
  <c r="E9" i="28"/>
  <c r="G9" i="28" s="1"/>
  <c r="G10" i="28" l="1"/>
  <c r="G32" i="28" s="1"/>
  <c r="G11" i="28"/>
  <c r="G34" i="28" l="1"/>
  <c r="G35" i="28" s="1"/>
  <c r="G33" i="28"/>
  <c r="H3" i="25" l="1"/>
  <c r="F3" i="25"/>
  <c r="D3" i="25"/>
  <c r="D32" i="20"/>
  <c r="X59" i="24"/>
  <c r="X58" i="24"/>
  <c r="X53" i="24"/>
  <c r="X52" i="24"/>
  <c r="X51" i="24"/>
  <c r="X49" i="24"/>
  <c r="X47" i="24"/>
  <c r="X46" i="24"/>
  <c r="X45" i="24"/>
  <c r="Y44" i="24"/>
  <c r="X3" i="24"/>
  <c r="B32" i="20" s="1"/>
  <c r="X1" i="24"/>
  <c r="X9" i="24" s="1"/>
  <c r="D19" i="20"/>
  <c r="B19" i="20"/>
  <c r="AH63" i="21"/>
  <c r="AH62" i="21"/>
  <c r="AH59" i="21"/>
  <c r="AH58" i="21"/>
  <c r="AH53" i="21"/>
  <c r="AH52" i="21"/>
  <c r="AH51" i="21"/>
  <c r="AH50" i="21"/>
  <c r="AH49" i="21"/>
  <c r="AH48" i="21"/>
  <c r="AH47" i="21"/>
  <c r="AH46" i="21"/>
  <c r="AH45" i="21"/>
  <c r="AI44" i="21"/>
  <c r="AH35" i="21"/>
  <c r="AH34" i="21"/>
  <c r="AH33" i="21"/>
  <c r="AH31" i="21"/>
  <c r="AH30" i="21"/>
  <c r="AH29" i="21"/>
  <c r="AH28" i="21"/>
  <c r="AH27" i="21"/>
  <c r="AH26" i="21"/>
  <c r="AH25" i="21"/>
  <c r="AH23" i="21"/>
  <c r="AH22" i="21"/>
  <c r="AH21" i="21"/>
  <c r="AH20" i="21"/>
  <c r="AH19" i="21"/>
  <c r="AH18" i="21"/>
  <c r="AH17" i="21"/>
  <c r="AH16" i="21"/>
  <c r="AH3" i="21"/>
  <c r="AH1" i="21"/>
  <c r="AH9" i="21" s="1"/>
  <c r="Y43" i="24" l="1"/>
  <c r="X8" i="24"/>
  <c r="AH64" i="21"/>
  <c r="AI43" i="21"/>
  <c r="AH54" i="21" s="1"/>
  <c r="AH8" i="21"/>
  <c r="AH37" i="21"/>
  <c r="AH38" i="21" s="1"/>
  <c r="AI26" i="21" l="1"/>
  <c r="AI25" i="21"/>
  <c r="AI23" i="21"/>
  <c r="AI37" i="21"/>
  <c r="AI22" i="21"/>
  <c r="AI35" i="21"/>
  <c r="AI21" i="21"/>
  <c r="AI34" i="21"/>
  <c r="AI20" i="21"/>
  <c r="AI33" i="21"/>
  <c r="AI19" i="21"/>
  <c r="AI31" i="21"/>
  <c r="AI18" i="21"/>
  <c r="AI30" i="21"/>
  <c r="AI17" i="21"/>
  <c r="AI29" i="21"/>
  <c r="AI16" i="21"/>
  <c r="AI28" i="21"/>
  <c r="AI27" i="21"/>
  <c r="AI38" i="21" l="1"/>
  <c r="AI39" i="21" s="1"/>
  <c r="AH55" i="21" s="1"/>
  <c r="AI58" i="21" s="1"/>
  <c r="AI59" i="21" l="1"/>
  <c r="AI61" i="21"/>
  <c r="AI62" i="21"/>
  <c r="AI63" i="21"/>
  <c r="AI64" i="21" l="1"/>
  <c r="AI65" i="21" s="1"/>
  <c r="AI67" i="21" s="1"/>
  <c r="F19" i="20" s="1"/>
  <c r="G19" i="20" s="1"/>
  <c r="H19" i="20" s="1"/>
  <c r="B18" i="26" l="1"/>
  <c r="B17" i="26"/>
  <c r="B63" i="24"/>
  <c r="X63" i="24" s="1"/>
  <c r="B62" i="24"/>
  <c r="X62" i="24" s="1"/>
  <c r="X64" i="24" s="1"/>
  <c r="B63" i="23" l="1"/>
  <c r="B62" i="23"/>
  <c r="B50" i="23"/>
  <c r="B48" i="23"/>
  <c r="B34" i="23"/>
  <c r="B35" i="23"/>
  <c r="B33" i="23"/>
  <c r="B26" i="23"/>
  <c r="B27" i="23"/>
  <c r="B28" i="23"/>
  <c r="B29" i="23"/>
  <c r="B30" i="23"/>
  <c r="B31" i="23"/>
  <c r="B25" i="23"/>
  <c r="B17" i="23"/>
  <c r="B18" i="23"/>
  <c r="B19" i="23"/>
  <c r="B20" i="23"/>
  <c r="B21" i="23"/>
  <c r="B22" i="23"/>
  <c r="B23" i="23"/>
  <c r="B16" i="23"/>
  <c r="B63" i="25"/>
  <c r="B62" i="25"/>
  <c r="D62" i="25" s="1"/>
  <c r="B50" i="25"/>
  <c r="B48" i="25"/>
  <c r="B34" i="25"/>
  <c r="B35" i="25"/>
  <c r="B33" i="25"/>
  <c r="B26" i="25"/>
  <c r="B27" i="25"/>
  <c r="B28" i="25"/>
  <c r="B29" i="25"/>
  <c r="B30" i="25"/>
  <c r="B31" i="25"/>
  <c r="B25" i="25"/>
  <c r="B17" i="25"/>
  <c r="B18" i="25"/>
  <c r="B19" i="25"/>
  <c r="B20" i="25"/>
  <c r="B21" i="25"/>
  <c r="B22" i="25"/>
  <c r="B23" i="25"/>
  <c r="B16" i="25"/>
  <c r="V61" i="24"/>
  <c r="B50" i="24"/>
  <c r="X50" i="24" s="1"/>
  <c r="B48" i="24"/>
  <c r="X48" i="24" s="1"/>
  <c r="B34" i="24"/>
  <c r="X34" i="24" s="1"/>
  <c r="Y34" i="24" s="1"/>
  <c r="B35" i="24"/>
  <c r="X35" i="24" s="1"/>
  <c r="Y35" i="24" s="1"/>
  <c r="B33" i="24"/>
  <c r="X33" i="24" s="1"/>
  <c r="Y33" i="24" s="1"/>
  <c r="B26" i="24"/>
  <c r="X26" i="24" s="1"/>
  <c r="Y26" i="24" s="1"/>
  <c r="B27" i="24"/>
  <c r="X27" i="24" s="1"/>
  <c r="Y27" i="24" s="1"/>
  <c r="B28" i="24"/>
  <c r="X28" i="24" s="1"/>
  <c r="Y28" i="24" s="1"/>
  <c r="B29" i="24"/>
  <c r="X29" i="24" s="1"/>
  <c r="Y29" i="24" s="1"/>
  <c r="B30" i="24"/>
  <c r="X30" i="24" s="1"/>
  <c r="Y30" i="24" s="1"/>
  <c r="B31" i="24"/>
  <c r="X31" i="24" s="1"/>
  <c r="Y31" i="24" s="1"/>
  <c r="B25" i="24"/>
  <c r="X25" i="24" s="1"/>
  <c r="Y25" i="24" s="1"/>
  <c r="B18" i="24"/>
  <c r="X18" i="24" s="1"/>
  <c r="Y18" i="24" s="1"/>
  <c r="B19" i="24"/>
  <c r="X19" i="24" s="1"/>
  <c r="Y19" i="24" s="1"/>
  <c r="B20" i="24"/>
  <c r="X20" i="24" s="1"/>
  <c r="Y20" i="24" s="1"/>
  <c r="B21" i="24"/>
  <c r="X21" i="24" s="1"/>
  <c r="Y21" i="24" s="1"/>
  <c r="B22" i="24"/>
  <c r="X22" i="24" s="1"/>
  <c r="Y22" i="24" s="1"/>
  <c r="B23" i="24"/>
  <c r="X23" i="24" s="1"/>
  <c r="Y23" i="24" s="1"/>
  <c r="B17" i="24"/>
  <c r="X17" i="24" s="1"/>
  <c r="Y17" i="24" s="1"/>
  <c r="B16" i="24"/>
  <c r="X16" i="24" s="1"/>
  <c r="B63" i="22"/>
  <c r="B62" i="22"/>
  <c r="B50" i="22"/>
  <c r="B48" i="22"/>
  <c r="B34" i="22"/>
  <c r="B35" i="22"/>
  <c r="B33" i="22"/>
  <c r="B26" i="22"/>
  <c r="B27" i="22"/>
  <c r="B28" i="22"/>
  <c r="B29" i="22"/>
  <c r="B30" i="22"/>
  <c r="B31" i="22"/>
  <c r="B25" i="22"/>
  <c r="B17" i="22"/>
  <c r="B18" i="22"/>
  <c r="B19" i="22"/>
  <c r="B20" i="22"/>
  <c r="B21" i="22"/>
  <c r="B22" i="22"/>
  <c r="B23" i="22"/>
  <c r="B16" i="22"/>
  <c r="X37" i="24" l="1"/>
  <c r="Y16" i="24"/>
  <c r="X54" i="24"/>
  <c r="P61" i="24"/>
  <c r="N61" i="24"/>
  <c r="D7" i="27"/>
  <c r="D6" i="27"/>
  <c r="D5" i="27"/>
  <c r="D4" i="27"/>
  <c r="D3" i="27"/>
  <c r="C114" i="23"/>
  <c r="B37" i="23"/>
  <c r="B37" i="25"/>
  <c r="B37" i="24"/>
  <c r="B37" i="22"/>
  <c r="B37" i="21"/>
  <c r="D6" i="20"/>
  <c r="C6" i="20"/>
  <c r="X38" i="24" l="1"/>
  <c r="Y37" i="24"/>
  <c r="Y38" i="24" s="1"/>
  <c r="Y39" i="24" s="1"/>
  <c r="X55" i="24" s="1"/>
  <c r="D8" i="27"/>
  <c r="D9" i="27" s="1"/>
  <c r="P49" i="24" s="1"/>
  <c r="H49" i="25"/>
  <c r="H47" i="25"/>
  <c r="F45" i="25"/>
  <c r="H45" i="25"/>
  <c r="F46" i="25"/>
  <c r="H46" i="25"/>
  <c r="F48" i="25"/>
  <c r="H48" i="25"/>
  <c r="F50" i="25"/>
  <c r="H50" i="25"/>
  <c r="F51" i="25"/>
  <c r="H51" i="25"/>
  <c r="F52" i="25"/>
  <c r="H52" i="25"/>
  <c r="F53" i="25"/>
  <c r="H53" i="25"/>
  <c r="D46" i="25"/>
  <c r="D47" i="25"/>
  <c r="D48" i="25"/>
  <c r="D50" i="25"/>
  <c r="D51" i="25"/>
  <c r="D52" i="25"/>
  <c r="D53" i="25"/>
  <c r="D45" i="25"/>
  <c r="N47" i="24"/>
  <c r="P47" i="24"/>
  <c r="R47" i="24"/>
  <c r="V47" i="24"/>
  <c r="T47" i="24"/>
  <c r="L45" i="24"/>
  <c r="T45" i="24"/>
  <c r="N45" i="24"/>
  <c r="P45" i="24"/>
  <c r="R45" i="24"/>
  <c r="V45" i="24"/>
  <c r="L46" i="24"/>
  <c r="T46" i="24"/>
  <c r="N46" i="24"/>
  <c r="P46" i="24"/>
  <c r="R46" i="24"/>
  <c r="V46" i="24"/>
  <c r="L48" i="24"/>
  <c r="T48" i="24"/>
  <c r="N48" i="24"/>
  <c r="P48" i="24"/>
  <c r="R48" i="24"/>
  <c r="V48" i="24"/>
  <c r="L49" i="24"/>
  <c r="T49" i="24"/>
  <c r="N49" i="24"/>
  <c r="R49" i="24"/>
  <c r="V49" i="24"/>
  <c r="L50" i="24"/>
  <c r="T50" i="24"/>
  <c r="N50" i="24"/>
  <c r="P50" i="24"/>
  <c r="R50" i="24"/>
  <c r="V50" i="24"/>
  <c r="L51" i="24"/>
  <c r="T51" i="24"/>
  <c r="N51" i="24"/>
  <c r="P51" i="24"/>
  <c r="R51" i="24"/>
  <c r="V51" i="24"/>
  <c r="L52" i="24"/>
  <c r="T52" i="24"/>
  <c r="N52" i="24"/>
  <c r="P52" i="24"/>
  <c r="R52" i="24"/>
  <c r="V52" i="24"/>
  <c r="L53" i="24"/>
  <c r="T53" i="24"/>
  <c r="N53" i="24"/>
  <c r="P53" i="24"/>
  <c r="R53" i="24"/>
  <c r="V53" i="24"/>
  <c r="H45" i="24"/>
  <c r="J45" i="24"/>
  <c r="F45" i="24"/>
  <c r="H46" i="24"/>
  <c r="J46" i="24"/>
  <c r="F46" i="24"/>
  <c r="H47" i="24"/>
  <c r="J47" i="24"/>
  <c r="F47" i="24"/>
  <c r="H48" i="24"/>
  <c r="J48" i="24"/>
  <c r="F48" i="24"/>
  <c r="H49" i="24"/>
  <c r="J49" i="24"/>
  <c r="F49" i="24"/>
  <c r="H50" i="24"/>
  <c r="J50" i="24"/>
  <c r="F50" i="24"/>
  <c r="H51" i="24"/>
  <c r="J51" i="24"/>
  <c r="F51" i="24"/>
  <c r="H52" i="24"/>
  <c r="J52" i="24"/>
  <c r="F52" i="24"/>
  <c r="H53" i="24"/>
  <c r="J53" i="24"/>
  <c r="F53" i="24"/>
  <c r="D46" i="24"/>
  <c r="D47" i="24"/>
  <c r="D48" i="24"/>
  <c r="D49" i="24"/>
  <c r="D50" i="24"/>
  <c r="D51" i="24"/>
  <c r="D52" i="24"/>
  <c r="D53" i="24"/>
  <c r="D45" i="24"/>
  <c r="C43" i="20"/>
  <c r="H1" i="25"/>
  <c r="F1" i="25"/>
  <c r="D1" i="25"/>
  <c r="H1" i="24"/>
  <c r="J1" i="24"/>
  <c r="F1" i="24"/>
  <c r="L1" i="24"/>
  <c r="T1" i="24"/>
  <c r="N1" i="24"/>
  <c r="P1" i="24"/>
  <c r="R1" i="24"/>
  <c r="V1" i="24"/>
  <c r="H3" i="24"/>
  <c r="J3" i="24"/>
  <c r="F3" i="24"/>
  <c r="L3" i="24"/>
  <c r="T3" i="24"/>
  <c r="N3" i="24"/>
  <c r="P3" i="24"/>
  <c r="R3" i="24"/>
  <c r="V3" i="24"/>
  <c r="D3" i="24"/>
  <c r="D1" i="24"/>
  <c r="AB53" i="21"/>
  <c r="AD53" i="21"/>
  <c r="AF53" i="21"/>
  <c r="J53" i="21"/>
  <c r="N53" i="21"/>
  <c r="T53" i="21"/>
  <c r="Z53" i="21"/>
  <c r="R53" i="21"/>
  <c r="P53" i="21"/>
  <c r="L53" i="21"/>
  <c r="H53" i="21"/>
  <c r="D53" i="21"/>
  <c r="X53" i="21"/>
  <c r="V53" i="21"/>
  <c r="F53" i="21"/>
  <c r="AB52" i="21"/>
  <c r="AD52" i="21"/>
  <c r="AF52" i="21"/>
  <c r="J52" i="21"/>
  <c r="N52" i="21"/>
  <c r="T52" i="21"/>
  <c r="Z52" i="21"/>
  <c r="R52" i="21"/>
  <c r="P52" i="21"/>
  <c r="L52" i="21"/>
  <c r="H52" i="21"/>
  <c r="D52" i="21"/>
  <c r="X52" i="21"/>
  <c r="V52" i="21"/>
  <c r="F52" i="21"/>
  <c r="AB51" i="21"/>
  <c r="AD51" i="21"/>
  <c r="AF51" i="21"/>
  <c r="J51" i="21"/>
  <c r="N51" i="21"/>
  <c r="T51" i="21"/>
  <c r="Z51" i="21"/>
  <c r="R51" i="21"/>
  <c r="P51" i="21"/>
  <c r="L51" i="21"/>
  <c r="H51" i="21"/>
  <c r="D51" i="21"/>
  <c r="X51" i="21"/>
  <c r="V51" i="21"/>
  <c r="F51" i="21"/>
  <c r="AB50" i="21"/>
  <c r="AD50" i="21"/>
  <c r="AF50" i="21"/>
  <c r="J50" i="21"/>
  <c r="N50" i="21"/>
  <c r="T50" i="21"/>
  <c r="Z50" i="21"/>
  <c r="R50" i="21"/>
  <c r="P50" i="21"/>
  <c r="L50" i="21"/>
  <c r="H50" i="21"/>
  <c r="D50" i="21"/>
  <c r="X50" i="21"/>
  <c r="V50" i="21"/>
  <c r="F50" i="21"/>
  <c r="AB48" i="21"/>
  <c r="AD48" i="21"/>
  <c r="AF48" i="21"/>
  <c r="J48" i="21"/>
  <c r="N48" i="21"/>
  <c r="T48" i="21"/>
  <c r="Z48" i="21"/>
  <c r="R48" i="21"/>
  <c r="P48" i="21"/>
  <c r="L48" i="21"/>
  <c r="H48" i="21"/>
  <c r="D48" i="21"/>
  <c r="X48" i="21"/>
  <c r="V48" i="21"/>
  <c r="F48" i="21"/>
  <c r="AB47" i="21"/>
  <c r="AD47" i="21"/>
  <c r="AF47" i="21"/>
  <c r="J47" i="21"/>
  <c r="N47" i="21"/>
  <c r="T47" i="21"/>
  <c r="Z47" i="21"/>
  <c r="R47" i="21"/>
  <c r="P47" i="21"/>
  <c r="L47" i="21"/>
  <c r="H47" i="21"/>
  <c r="D47" i="21"/>
  <c r="X47" i="21"/>
  <c r="V47" i="21"/>
  <c r="F47" i="21"/>
  <c r="AB46" i="21"/>
  <c r="AD46" i="21"/>
  <c r="AF46" i="21"/>
  <c r="J46" i="21"/>
  <c r="N46" i="21"/>
  <c r="T46" i="21"/>
  <c r="Z46" i="21"/>
  <c r="R46" i="21"/>
  <c r="P46" i="21"/>
  <c r="L46" i="21"/>
  <c r="H46" i="21"/>
  <c r="D46" i="21"/>
  <c r="X46" i="21"/>
  <c r="V46" i="21"/>
  <c r="F46" i="21"/>
  <c r="AB45" i="21"/>
  <c r="AD45" i="21"/>
  <c r="AF45" i="21"/>
  <c r="J45" i="21"/>
  <c r="N45" i="21"/>
  <c r="T45" i="21"/>
  <c r="Z45" i="21"/>
  <c r="R45" i="21"/>
  <c r="P45" i="21"/>
  <c r="L45" i="21"/>
  <c r="H45" i="21"/>
  <c r="D45" i="21"/>
  <c r="X45" i="21"/>
  <c r="V45" i="21"/>
  <c r="F45" i="21"/>
  <c r="AB3" i="21"/>
  <c r="AD3" i="21"/>
  <c r="AF3" i="21"/>
  <c r="J3" i="21"/>
  <c r="N3" i="21"/>
  <c r="T3" i="21"/>
  <c r="Z3" i="21"/>
  <c r="R3" i="21"/>
  <c r="P3" i="21"/>
  <c r="L3" i="21"/>
  <c r="H3" i="21"/>
  <c r="B6" i="20" s="1"/>
  <c r="D3" i="21"/>
  <c r="X3" i="21"/>
  <c r="V3" i="21"/>
  <c r="F3" i="21"/>
  <c r="F1" i="21"/>
  <c r="V1" i="21"/>
  <c r="X1" i="21"/>
  <c r="D1" i="21"/>
  <c r="H1" i="21"/>
  <c r="L1" i="21"/>
  <c r="P1" i="21"/>
  <c r="R1" i="21"/>
  <c r="Z1" i="21"/>
  <c r="T1" i="21"/>
  <c r="N1" i="21"/>
  <c r="J1" i="21"/>
  <c r="AF1" i="21"/>
  <c r="AD1" i="21"/>
  <c r="AB1" i="21"/>
  <c r="Y59" i="24" l="1"/>
  <c r="Y58" i="24"/>
  <c r="Y61" i="24"/>
  <c r="Y62" i="24"/>
  <c r="Y63" i="24"/>
  <c r="D49" i="21"/>
  <c r="R49" i="21"/>
  <c r="J49" i="21"/>
  <c r="F49" i="21"/>
  <c r="H49" i="21"/>
  <c r="Z49" i="21"/>
  <c r="F49" i="25"/>
  <c r="D49" i="25"/>
  <c r="B113" i="23"/>
  <c r="C23" i="20"/>
  <c r="C25" i="20"/>
  <c r="C31" i="20"/>
  <c r="F63" i="24"/>
  <c r="J63" i="24"/>
  <c r="F62" i="24"/>
  <c r="J62" i="24"/>
  <c r="F59" i="24"/>
  <c r="J59" i="24"/>
  <c r="F58" i="24"/>
  <c r="J58" i="24"/>
  <c r="F35" i="24"/>
  <c r="J35" i="24"/>
  <c r="F34" i="24"/>
  <c r="J34" i="24"/>
  <c r="F33" i="24"/>
  <c r="J33" i="24"/>
  <c r="F31" i="24"/>
  <c r="J31" i="24"/>
  <c r="F30" i="24"/>
  <c r="J30" i="24"/>
  <c r="F29" i="24"/>
  <c r="J29" i="24"/>
  <c r="F28" i="24"/>
  <c r="J28" i="24"/>
  <c r="F27" i="24"/>
  <c r="J27" i="24"/>
  <c r="F26" i="24"/>
  <c r="J26" i="24"/>
  <c r="F25" i="24"/>
  <c r="J25" i="24"/>
  <c r="F23" i="24"/>
  <c r="J23" i="24"/>
  <c r="F22" i="24"/>
  <c r="J22" i="24"/>
  <c r="F21" i="24"/>
  <c r="J21" i="24"/>
  <c r="F20" i="24"/>
  <c r="J20" i="24"/>
  <c r="F19" i="24"/>
  <c r="J19" i="24"/>
  <c r="F18" i="24"/>
  <c r="J18" i="24"/>
  <c r="F17" i="24"/>
  <c r="J17" i="24"/>
  <c r="F16" i="24"/>
  <c r="J16" i="24"/>
  <c r="G44" i="24"/>
  <c r="K44" i="24"/>
  <c r="J9" i="24"/>
  <c r="J8" i="24" s="1"/>
  <c r="C16" i="20"/>
  <c r="Y64" i="24" l="1"/>
  <c r="Y65" i="24" s="1"/>
  <c r="Y67" i="24" s="1"/>
  <c r="F32" i="20" s="1"/>
  <c r="G32" i="20" s="1"/>
  <c r="H32" i="20" s="1"/>
  <c r="F64" i="24"/>
  <c r="AF49" i="21"/>
  <c r="AB49" i="21"/>
  <c r="P49" i="21"/>
  <c r="N49" i="21"/>
  <c r="T49" i="21"/>
  <c r="AD49" i="21"/>
  <c r="L49" i="21"/>
  <c r="X49" i="21"/>
  <c r="V49" i="21"/>
  <c r="J37" i="24"/>
  <c r="K37" i="24" s="1"/>
  <c r="F37" i="24"/>
  <c r="F38" i="24" s="1"/>
  <c r="J64" i="24"/>
  <c r="D23" i="20"/>
  <c r="B25" i="20"/>
  <c r="B23" i="20"/>
  <c r="D25" i="20"/>
  <c r="K19" i="24"/>
  <c r="K35" i="24"/>
  <c r="K34" i="24"/>
  <c r="K33" i="24"/>
  <c r="K31" i="24"/>
  <c r="K30" i="24"/>
  <c r="K29" i="24"/>
  <c r="K28" i="24"/>
  <c r="K27" i="24"/>
  <c r="K26" i="24"/>
  <c r="K25" i="24"/>
  <c r="K23" i="24"/>
  <c r="K22" i="24"/>
  <c r="K21" i="24"/>
  <c r="K20" i="24"/>
  <c r="K18" i="24"/>
  <c r="K17" i="24"/>
  <c r="K16" i="24"/>
  <c r="K43" i="24"/>
  <c r="F9" i="24"/>
  <c r="F8" i="24" s="1"/>
  <c r="B19" i="26"/>
  <c r="D7" i="26"/>
  <c r="D6" i="26"/>
  <c r="D5" i="26"/>
  <c r="D4" i="26"/>
  <c r="D3" i="26"/>
  <c r="C36" i="20"/>
  <c r="C35" i="20"/>
  <c r="C34" i="20"/>
  <c r="C33" i="20"/>
  <c r="H63" i="25"/>
  <c r="F63" i="25"/>
  <c r="D63" i="25"/>
  <c r="H62" i="25"/>
  <c r="F62" i="25"/>
  <c r="B64" i="25"/>
  <c r="H59" i="25"/>
  <c r="F59" i="25"/>
  <c r="D59" i="25"/>
  <c r="H58" i="25"/>
  <c r="F58" i="25"/>
  <c r="D58" i="25"/>
  <c r="B38" i="25"/>
  <c r="H35" i="25"/>
  <c r="F35" i="25"/>
  <c r="D35" i="25"/>
  <c r="H34" i="25"/>
  <c r="F34" i="25"/>
  <c r="D34" i="25"/>
  <c r="H33" i="25"/>
  <c r="F33" i="25"/>
  <c r="D33" i="25"/>
  <c r="H31" i="25"/>
  <c r="F31" i="25"/>
  <c r="D31" i="25"/>
  <c r="H30" i="25"/>
  <c r="F30" i="25"/>
  <c r="D30" i="25"/>
  <c r="H29" i="25"/>
  <c r="F29" i="25"/>
  <c r="D29" i="25"/>
  <c r="H28" i="25"/>
  <c r="F28" i="25"/>
  <c r="D28" i="25"/>
  <c r="H27" i="25"/>
  <c r="F27" i="25"/>
  <c r="D27" i="25"/>
  <c r="H26" i="25"/>
  <c r="F26" i="25"/>
  <c r="D26" i="25"/>
  <c r="H25" i="25"/>
  <c r="F25" i="25"/>
  <c r="D25" i="25"/>
  <c r="H23" i="25"/>
  <c r="F23" i="25"/>
  <c r="D23" i="25"/>
  <c r="H22" i="25"/>
  <c r="F22" i="25"/>
  <c r="D22" i="25"/>
  <c r="H21" i="25"/>
  <c r="F21" i="25"/>
  <c r="D21" i="25"/>
  <c r="H20" i="25"/>
  <c r="F20" i="25"/>
  <c r="D20" i="25"/>
  <c r="H19" i="25"/>
  <c r="F19" i="25"/>
  <c r="D19" i="25"/>
  <c r="H18" i="25"/>
  <c r="F18" i="25"/>
  <c r="D18" i="25"/>
  <c r="H17" i="25"/>
  <c r="F17" i="25"/>
  <c r="D17" i="25"/>
  <c r="H16" i="25"/>
  <c r="F16" i="25"/>
  <c r="D16" i="25"/>
  <c r="I44" i="25"/>
  <c r="G44" i="25"/>
  <c r="E44" i="25"/>
  <c r="C44" i="25"/>
  <c r="B36" i="20"/>
  <c r="H9" i="25"/>
  <c r="H8" i="25" s="1"/>
  <c r="Q44" i="24"/>
  <c r="S44" i="24"/>
  <c r="E44" i="24"/>
  <c r="I44" i="24"/>
  <c r="P16" i="24"/>
  <c r="R16" i="24"/>
  <c r="D16" i="24"/>
  <c r="H16" i="24"/>
  <c r="V16" i="24"/>
  <c r="P17" i="24"/>
  <c r="R17" i="24"/>
  <c r="D17" i="24"/>
  <c r="H17" i="24"/>
  <c r="V17" i="24"/>
  <c r="P18" i="24"/>
  <c r="R18" i="24"/>
  <c r="D18" i="24"/>
  <c r="H18" i="24"/>
  <c r="V18" i="24"/>
  <c r="P19" i="24"/>
  <c r="R19" i="24"/>
  <c r="D19" i="24"/>
  <c r="H19" i="24"/>
  <c r="V19" i="24"/>
  <c r="P20" i="24"/>
  <c r="R20" i="24"/>
  <c r="D20" i="24"/>
  <c r="H20" i="24"/>
  <c r="V20" i="24"/>
  <c r="P21" i="24"/>
  <c r="R21" i="24"/>
  <c r="D21" i="24"/>
  <c r="H21" i="24"/>
  <c r="V21" i="24"/>
  <c r="P22" i="24"/>
  <c r="R22" i="24"/>
  <c r="D22" i="24"/>
  <c r="H22" i="24"/>
  <c r="V22" i="24"/>
  <c r="P23" i="24"/>
  <c r="R23" i="24"/>
  <c r="D23" i="24"/>
  <c r="H23" i="24"/>
  <c r="V23" i="24"/>
  <c r="P25" i="24"/>
  <c r="R25" i="24"/>
  <c r="D25" i="24"/>
  <c r="H25" i="24"/>
  <c r="V25" i="24"/>
  <c r="P26" i="24"/>
  <c r="R26" i="24"/>
  <c r="D26" i="24"/>
  <c r="H26" i="24"/>
  <c r="V26" i="24"/>
  <c r="P27" i="24"/>
  <c r="R27" i="24"/>
  <c r="D27" i="24"/>
  <c r="H27" i="24"/>
  <c r="V27" i="24"/>
  <c r="P28" i="24"/>
  <c r="R28" i="24"/>
  <c r="D28" i="24"/>
  <c r="H28" i="24"/>
  <c r="V28" i="24"/>
  <c r="P29" i="24"/>
  <c r="R29" i="24"/>
  <c r="D29" i="24"/>
  <c r="H29" i="24"/>
  <c r="V29" i="24"/>
  <c r="P30" i="24"/>
  <c r="R30" i="24"/>
  <c r="D30" i="24"/>
  <c r="H30" i="24"/>
  <c r="V30" i="24"/>
  <c r="P31" i="24"/>
  <c r="R31" i="24"/>
  <c r="D31" i="24"/>
  <c r="H31" i="24"/>
  <c r="V31" i="24"/>
  <c r="P33" i="24"/>
  <c r="R33" i="24"/>
  <c r="D33" i="24"/>
  <c r="H33" i="24"/>
  <c r="V33" i="24"/>
  <c r="P34" i="24"/>
  <c r="R34" i="24"/>
  <c r="D34" i="24"/>
  <c r="H34" i="24"/>
  <c r="V34" i="24"/>
  <c r="P35" i="24"/>
  <c r="R35" i="24"/>
  <c r="D35" i="24"/>
  <c r="H35" i="24"/>
  <c r="V35" i="24"/>
  <c r="P58" i="24"/>
  <c r="R58" i="24"/>
  <c r="D58" i="24"/>
  <c r="H58" i="24"/>
  <c r="V58" i="24"/>
  <c r="P59" i="24"/>
  <c r="R59" i="24"/>
  <c r="D59" i="24"/>
  <c r="H59" i="24"/>
  <c r="V59" i="24"/>
  <c r="P62" i="24"/>
  <c r="R62" i="24"/>
  <c r="D62" i="24"/>
  <c r="H62" i="24"/>
  <c r="V62" i="24"/>
  <c r="P63" i="24"/>
  <c r="R63" i="24"/>
  <c r="D63" i="24"/>
  <c r="H63" i="24"/>
  <c r="V63" i="24"/>
  <c r="C24" i="20"/>
  <c r="C22" i="20"/>
  <c r="C29" i="20"/>
  <c r="C28" i="20"/>
  <c r="C27" i="20"/>
  <c r="C30" i="20"/>
  <c r="C26" i="20"/>
  <c r="C21" i="20"/>
  <c r="T63" i="24"/>
  <c r="T62" i="24"/>
  <c r="T59" i="24"/>
  <c r="T58" i="24"/>
  <c r="T35" i="24"/>
  <c r="T34" i="24"/>
  <c r="T33" i="24"/>
  <c r="T31" i="24"/>
  <c r="T30" i="24"/>
  <c r="T29" i="24"/>
  <c r="T28" i="24"/>
  <c r="T27" i="24"/>
  <c r="T26" i="24"/>
  <c r="T25" i="24"/>
  <c r="T23" i="24"/>
  <c r="T22" i="24"/>
  <c r="T21" i="24"/>
  <c r="T20" i="24"/>
  <c r="T19" i="24"/>
  <c r="T18" i="24"/>
  <c r="T17" i="24"/>
  <c r="T16" i="24"/>
  <c r="U44" i="24"/>
  <c r="L63" i="24"/>
  <c r="N63" i="24"/>
  <c r="L62" i="24"/>
  <c r="N62" i="24"/>
  <c r="B64" i="24"/>
  <c r="L59" i="24"/>
  <c r="N59" i="24"/>
  <c r="L58" i="24"/>
  <c r="N58" i="24"/>
  <c r="B38" i="24"/>
  <c r="L35" i="24"/>
  <c r="N35" i="24"/>
  <c r="L34" i="24"/>
  <c r="N34" i="24"/>
  <c r="L33" i="24"/>
  <c r="N33" i="24"/>
  <c r="L31" i="24"/>
  <c r="N31" i="24"/>
  <c r="L30" i="24"/>
  <c r="N30" i="24"/>
  <c r="L29" i="24"/>
  <c r="N29" i="24"/>
  <c r="L28" i="24"/>
  <c r="N28" i="24"/>
  <c r="L27" i="24"/>
  <c r="N27" i="24"/>
  <c r="L26" i="24"/>
  <c r="N26" i="24"/>
  <c r="L25" i="24"/>
  <c r="N25" i="24"/>
  <c r="L23" i="24"/>
  <c r="N23" i="24"/>
  <c r="L22" i="24"/>
  <c r="N22" i="24"/>
  <c r="L21" i="24"/>
  <c r="N21" i="24"/>
  <c r="L20" i="24"/>
  <c r="N20" i="24"/>
  <c r="L19" i="24"/>
  <c r="N19" i="24"/>
  <c r="L18" i="24"/>
  <c r="N18" i="24"/>
  <c r="L17" i="24"/>
  <c r="N17" i="24"/>
  <c r="L16" i="24"/>
  <c r="N16" i="24"/>
  <c r="M44" i="24"/>
  <c r="O44" i="24"/>
  <c r="C44" i="24"/>
  <c r="C37" i="20"/>
  <c r="B124" i="23"/>
  <c r="B123" i="23"/>
  <c r="B120" i="23"/>
  <c r="B119" i="23"/>
  <c r="B105" i="23"/>
  <c r="B104" i="23"/>
  <c r="B103" i="23"/>
  <c r="B101" i="23"/>
  <c r="B100" i="23"/>
  <c r="B99" i="23"/>
  <c r="B98" i="23"/>
  <c r="B97" i="23"/>
  <c r="B96" i="23"/>
  <c r="B95" i="23"/>
  <c r="B93" i="23"/>
  <c r="B92" i="23"/>
  <c r="B91" i="23"/>
  <c r="B90" i="23"/>
  <c r="B89" i="23"/>
  <c r="B88" i="23"/>
  <c r="B87" i="23"/>
  <c r="B86" i="23"/>
  <c r="B74" i="23"/>
  <c r="B64" i="23"/>
  <c r="B38" i="23"/>
  <c r="C44" i="23"/>
  <c r="D20" i="20"/>
  <c r="C20" i="20"/>
  <c r="B20" i="20"/>
  <c r="B64" i="22"/>
  <c r="B38" i="22"/>
  <c r="C17" i="20"/>
  <c r="C18" i="20"/>
  <c r="C7" i="20"/>
  <c r="C9" i="20"/>
  <c r="C12" i="20"/>
  <c r="C15" i="20"/>
  <c r="C11" i="20"/>
  <c r="C10" i="20"/>
  <c r="C8" i="20"/>
  <c r="C4" i="20"/>
  <c r="C14" i="20"/>
  <c r="C13" i="20"/>
  <c r="C5" i="20"/>
  <c r="C3" i="20"/>
  <c r="AB63" i="21"/>
  <c r="AD63" i="21"/>
  <c r="AF63" i="21"/>
  <c r="J63" i="21"/>
  <c r="N63" i="21"/>
  <c r="T63" i="21"/>
  <c r="Z63" i="21"/>
  <c r="R63" i="21"/>
  <c r="P63" i="21"/>
  <c r="L63" i="21"/>
  <c r="H63" i="21"/>
  <c r="D63" i="21"/>
  <c r="X63" i="21"/>
  <c r="V63" i="21"/>
  <c r="F63" i="21"/>
  <c r="AB62" i="21"/>
  <c r="AB64" i="21" s="1"/>
  <c r="AD62" i="21"/>
  <c r="AF62" i="21"/>
  <c r="AF64" i="21" s="1"/>
  <c r="J62" i="21"/>
  <c r="J64" i="21" s="1"/>
  <c r="N62" i="21"/>
  <c r="N64" i="21" s="1"/>
  <c r="T62" i="21"/>
  <c r="T64" i="21" s="1"/>
  <c r="Z62" i="21"/>
  <c r="Z64" i="21" s="1"/>
  <c r="R62" i="21"/>
  <c r="R64" i="21" s="1"/>
  <c r="P62" i="21"/>
  <c r="L62" i="21"/>
  <c r="H62" i="21"/>
  <c r="D62" i="21"/>
  <c r="X62" i="21"/>
  <c r="V62" i="21"/>
  <c r="F62" i="21"/>
  <c r="B64" i="21"/>
  <c r="AB59" i="21"/>
  <c r="AD59" i="21"/>
  <c r="AF59" i="21"/>
  <c r="J59" i="21"/>
  <c r="N59" i="21"/>
  <c r="T59" i="21"/>
  <c r="Z59" i="21"/>
  <c r="R59" i="21"/>
  <c r="P59" i="21"/>
  <c r="L59" i="21"/>
  <c r="H59" i="21"/>
  <c r="D59" i="21"/>
  <c r="X59" i="21"/>
  <c r="V59" i="21"/>
  <c r="F59" i="21"/>
  <c r="AB58" i="21"/>
  <c r="AD58" i="21"/>
  <c r="AF58" i="21"/>
  <c r="J58" i="21"/>
  <c r="N58" i="21"/>
  <c r="T58" i="21"/>
  <c r="Z58" i="21"/>
  <c r="R58" i="21"/>
  <c r="P58" i="21"/>
  <c r="L58" i="21"/>
  <c r="H58" i="21"/>
  <c r="D58" i="21"/>
  <c r="X58" i="21"/>
  <c r="V58" i="21"/>
  <c r="F58" i="21"/>
  <c r="B38" i="21"/>
  <c r="AB35" i="21"/>
  <c r="AD35" i="21"/>
  <c r="AF35" i="21"/>
  <c r="J35" i="21"/>
  <c r="N35" i="21"/>
  <c r="T35" i="21"/>
  <c r="Z35" i="21"/>
  <c r="R35" i="21"/>
  <c r="P35" i="21"/>
  <c r="L35" i="21"/>
  <c r="H35" i="21"/>
  <c r="D35" i="21"/>
  <c r="X35" i="21"/>
  <c r="V35" i="21"/>
  <c r="F35" i="21"/>
  <c r="AB34" i="21"/>
  <c r="AD34" i="21"/>
  <c r="AF34" i="21"/>
  <c r="J34" i="21"/>
  <c r="N34" i="21"/>
  <c r="T34" i="21"/>
  <c r="Z34" i="21"/>
  <c r="R34" i="21"/>
  <c r="P34" i="21"/>
  <c r="L34" i="21"/>
  <c r="H34" i="21"/>
  <c r="D34" i="21"/>
  <c r="X34" i="21"/>
  <c r="V34" i="21"/>
  <c r="F34" i="21"/>
  <c r="AB33" i="21"/>
  <c r="AD33" i="21"/>
  <c r="AF33" i="21"/>
  <c r="J33" i="21"/>
  <c r="N33" i="21"/>
  <c r="T33" i="21"/>
  <c r="Z33" i="21"/>
  <c r="R33" i="21"/>
  <c r="P33" i="21"/>
  <c r="L33" i="21"/>
  <c r="H33" i="21"/>
  <c r="D33" i="21"/>
  <c r="X33" i="21"/>
  <c r="V33" i="21"/>
  <c r="F33" i="21"/>
  <c r="AB31" i="21"/>
  <c r="AD31" i="21"/>
  <c r="AF31" i="21"/>
  <c r="J31" i="21"/>
  <c r="N31" i="21"/>
  <c r="T31" i="21"/>
  <c r="Z31" i="21"/>
  <c r="R31" i="21"/>
  <c r="P31" i="21"/>
  <c r="L31" i="21"/>
  <c r="H31" i="21"/>
  <c r="D31" i="21"/>
  <c r="X31" i="21"/>
  <c r="V31" i="21"/>
  <c r="F31" i="21"/>
  <c r="AB30" i="21"/>
  <c r="AD30" i="21"/>
  <c r="AF30" i="21"/>
  <c r="J30" i="21"/>
  <c r="N30" i="21"/>
  <c r="T30" i="21"/>
  <c r="Z30" i="21"/>
  <c r="R30" i="21"/>
  <c r="P30" i="21"/>
  <c r="L30" i="21"/>
  <c r="H30" i="21"/>
  <c r="D30" i="21"/>
  <c r="X30" i="21"/>
  <c r="V30" i="21"/>
  <c r="F30" i="21"/>
  <c r="AB29" i="21"/>
  <c r="AD29" i="21"/>
  <c r="AF29" i="21"/>
  <c r="J29" i="21"/>
  <c r="N29" i="21"/>
  <c r="T29" i="21"/>
  <c r="Z29" i="21"/>
  <c r="R29" i="21"/>
  <c r="P29" i="21"/>
  <c r="L29" i="21"/>
  <c r="H29" i="21"/>
  <c r="D29" i="21"/>
  <c r="X29" i="21"/>
  <c r="V29" i="21"/>
  <c r="F29" i="21"/>
  <c r="AB28" i="21"/>
  <c r="AD28" i="21"/>
  <c r="AF28" i="21"/>
  <c r="J28" i="21"/>
  <c r="N28" i="21"/>
  <c r="T28" i="21"/>
  <c r="Z28" i="21"/>
  <c r="R28" i="21"/>
  <c r="P28" i="21"/>
  <c r="L28" i="21"/>
  <c r="H28" i="21"/>
  <c r="D28" i="21"/>
  <c r="X28" i="21"/>
  <c r="V28" i="21"/>
  <c r="F28" i="21"/>
  <c r="AB27" i="21"/>
  <c r="AD27" i="21"/>
  <c r="AF27" i="21"/>
  <c r="J27" i="21"/>
  <c r="N27" i="21"/>
  <c r="T27" i="21"/>
  <c r="Z27" i="21"/>
  <c r="R27" i="21"/>
  <c r="P27" i="21"/>
  <c r="L27" i="21"/>
  <c r="H27" i="21"/>
  <c r="D27" i="21"/>
  <c r="X27" i="21"/>
  <c r="V27" i="21"/>
  <c r="F27" i="21"/>
  <c r="AB26" i="21"/>
  <c r="AD26" i="21"/>
  <c r="AF26" i="21"/>
  <c r="J26" i="21"/>
  <c r="N26" i="21"/>
  <c r="T26" i="21"/>
  <c r="Z26" i="21"/>
  <c r="R26" i="21"/>
  <c r="P26" i="21"/>
  <c r="L26" i="21"/>
  <c r="H26" i="21"/>
  <c r="D26" i="21"/>
  <c r="X26" i="21"/>
  <c r="V26" i="21"/>
  <c r="F26" i="21"/>
  <c r="AB25" i="21"/>
  <c r="AD25" i="21"/>
  <c r="AF25" i="21"/>
  <c r="J25" i="21"/>
  <c r="N25" i="21"/>
  <c r="T25" i="21"/>
  <c r="Z25" i="21"/>
  <c r="R25" i="21"/>
  <c r="P25" i="21"/>
  <c r="L25" i="21"/>
  <c r="H25" i="21"/>
  <c r="D25" i="21"/>
  <c r="X25" i="21"/>
  <c r="V25" i="21"/>
  <c r="F25" i="21"/>
  <c r="AB23" i="21"/>
  <c r="AD23" i="21"/>
  <c r="AF23" i="21"/>
  <c r="J23" i="21"/>
  <c r="N23" i="21"/>
  <c r="T23" i="21"/>
  <c r="Z23" i="21"/>
  <c r="R23" i="21"/>
  <c r="P23" i="21"/>
  <c r="L23" i="21"/>
  <c r="H23" i="21"/>
  <c r="D23" i="21"/>
  <c r="X23" i="21"/>
  <c r="V23" i="21"/>
  <c r="F23" i="21"/>
  <c r="AB22" i="21"/>
  <c r="AD22" i="21"/>
  <c r="AF22" i="21"/>
  <c r="J22" i="21"/>
  <c r="N22" i="21"/>
  <c r="T22" i="21"/>
  <c r="Z22" i="21"/>
  <c r="R22" i="21"/>
  <c r="P22" i="21"/>
  <c r="L22" i="21"/>
  <c r="H22" i="21"/>
  <c r="D22" i="21"/>
  <c r="X22" i="21"/>
  <c r="V22" i="21"/>
  <c r="F22" i="21"/>
  <c r="AB21" i="21"/>
  <c r="AD21" i="21"/>
  <c r="AF21" i="21"/>
  <c r="J21" i="21"/>
  <c r="N21" i="21"/>
  <c r="T21" i="21"/>
  <c r="Z21" i="21"/>
  <c r="R21" i="21"/>
  <c r="P21" i="21"/>
  <c r="L21" i="21"/>
  <c r="H21" i="21"/>
  <c r="D21" i="21"/>
  <c r="X21" i="21"/>
  <c r="V21" i="21"/>
  <c r="F21" i="21"/>
  <c r="AB20" i="21"/>
  <c r="AD20" i="21"/>
  <c r="AF20" i="21"/>
  <c r="J20" i="21"/>
  <c r="N20" i="21"/>
  <c r="T20" i="21"/>
  <c r="Z20" i="21"/>
  <c r="R20" i="21"/>
  <c r="P20" i="21"/>
  <c r="L20" i="21"/>
  <c r="H20" i="21"/>
  <c r="D20" i="21"/>
  <c r="X20" i="21"/>
  <c r="V20" i="21"/>
  <c r="F20" i="21"/>
  <c r="AB19" i="21"/>
  <c r="AD19" i="21"/>
  <c r="AF19" i="21"/>
  <c r="J19" i="21"/>
  <c r="N19" i="21"/>
  <c r="T19" i="21"/>
  <c r="Z19" i="21"/>
  <c r="R19" i="21"/>
  <c r="P19" i="21"/>
  <c r="L19" i="21"/>
  <c r="H19" i="21"/>
  <c r="D19" i="21"/>
  <c r="X19" i="21"/>
  <c r="V19" i="21"/>
  <c r="F19" i="21"/>
  <c r="AB18" i="21"/>
  <c r="AD18" i="21"/>
  <c r="AF18" i="21"/>
  <c r="J18" i="21"/>
  <c r="N18" i="21"/>
  <c r="T18" i="21"/>
  <c r="Z18" i="21"/>
  <c r="R18" i="21"/>
  <c r="P18" i="21"/>
  <c r="L18" i="21"/>
  <c r="H18" i="21"/>
  <c r="D18" i="21"/>
  <c r="X18" i="21"/>
  <c r="V18" i="21"/>
  <c r="F18" i="21"/>
  <c r="AB17" i="21"/>
  <c r="AD17" i="21"/>
  <c r="AF17" i="21"/>
  <c r="J17" i="21"/>
  <c r="N17" i="21"/>
  <c r="T17" i="21"/>
  <c r="Z17" i="21"/>
  <c r="R17" i="21"/>
  <c r="P17" i="21"/>
  <c r="L17" i="21"/>
  <c r="H17" i="21"/>
  <c r="D17" i="21"/>
  <c r="X17" i="21"/>
  <c r="V17" i="21"/>
  <c r="F17" i="21"/>
  <c r="AB16" i="21"/>
  <c r="AD16" i="21"/>
  <c r="AF16" i="21"/>
  <c r="J16" i="21"/>
  <c r="N16" i="21"/>
  <c r="T16" i="21"/>
  <c r="Z16" i="21"/>
  <c r="R16" i="21"/>
  <c r="P16" i="21"/>
  <c r="L16" i="21"/>
  <c r="H16" i="21"/>
  <c r="D16" i="21"/>
  <c r="X16" i="21"/>
  <c r="V16" i="21"/>
  <c r="F16" i="21"/>
  <c r="AE44" i="21"/>
  <c r="AG44" i="21"/>
  <c r="K44" i="21"/>
  <c r="O44" i="21"/>
  <c r="U44" i="21"/>
  <c r="AA44" i="21"/>
  <c r="S44" i="21"/>
  <c r="Q44" i="21"/>
  <c r="M44" i="21"/>
  <c r="I44" i="21"/>
  <c r="E44" i="21"/>
  <c r="Y44" i="21"/>
  <c r="W44" i="21"/>
  <c r="G44" i="21"/>
  <c r="D3" i="20"/>
  <c r="B17" i="20"/>
  <c r="B9" i="20"/>
  <c r="B12" i="20"/>
  <c r="B8" i="20"/>
  <c r="B13" i="20"/>
  <c r="E39" i="20"/>
  <c r="F64" i="21" l="1"/>
  <c r="V64" i="21"/>
  <c r="H64" i="21"/>
  <c r="P64" i="21"/>
  <c r="D64" i="21"/>
  <c r="B125" i="23"/>
  <c r="F37" i="21"/>
  <c r="F38" i="21" s="1"/>
  <c r="V37" i="21"/>
  <c r="V38" i="21" s="1"/>
  <c r="X37" i="21"/>
  <c r="X38" i="21" s="1"/>
  <c r="D37" i="21"/>
  <c r="D38" i="21" s="1"/>
  <c r="H37" i="21"/>
  <c r="H38" i="21" s="1"/>
  <c r="L37" i="21"/>
  <c r="L38" i="21" s="1"/>
  <c r="P37" i="21"/>
  <c r="P38" i="21" s="1"/>
  <c r="R37" i="21"/>
  <c r="R38" i="21" s="1"/>
  <c r="Z37" i="21"/>
  <c r="Z38" i="21" s="1"/>
  <c r="T37" i="21"/>
  <c r="T38" i="21" s="1"/>
  <c r="N37" i="21"/>
  <c r="N38" i="21" s="1"/>
  <c r="J37" i="21"/>
  <c r="J38" i="21" s="1"/>
  <c r="AF37" i="21"/>
  <c r="AF38" i="21" s="1"/>
  <c r="AD37" i="21"/>
  <c r="AD38" i="21" s="1"/>
  <c r="AB37" i="21"/>
  <c r="AB38" i="21" s="1"/>
  <c r="B107" i="23"/>
  <c r="B108" i="23" s="1"/>
  <c r="N37" i="24"/>
  <c r="N38" i="24" s="1"/>
  <c r="L37" i="24"/>
  <c r="L38" i="24" s="1"/>
  <c r="T37" i="24"/>
  <c r="T38" i="24" s="1"/>
  <c r="V37" i="24"/>
  <c r="H37" i="24"/>
  <c r="H38" i="24" s="1"/>
  <c r="D37" i="24"/>
  <c r="D38" i="24" s="1"/>
  <c r="R37" i="24"/>
  <c r="R38" i="24" s="1"/>
  <c r="P37" i="24"/>
  <c r="P38" i="24" s="1"/>
  <c r="D37" i="25"/>
  <c r="D38" i="25" s="1"/>
  <c r="F37" i="25"/>
  <c r="F38" i="25" s="1"/>
  <c r="H37" i="25"/>
  <c r="I37" i="25" s="1"/>
  <c r="D8" i="26"/>
  <c r="C13" i="26" s="1"/>
  <c r="X64" i="21"/>
  <c r="B43" i="20"/>
  <c r="R64" i="24"/>
  <c r="W44" i="24"/>
  <c r="D31" i="20"/>
  <c r="V9" i="24"/>
  <c r="V8" i="24" s="1"/>
  <c r="B31" i="20"/>
  <c r="J54" i="24"/>
  <c r="G37" i="24"/>
  <c r="G35" i="24"/>
  <c r="G34" i="24"/>
  <c r="G33" i="24"/>
  <c r="G31" i="24"/>
  <c r="G30" i="24"/>
  <c r="G29" i="24"/>
  <c r="G28" i="24"/>
  <c r="G27" i="24"/>
  <c r="G26" i="24"/>
  <c r="G25" i="24"/>
  <c r="G23" i="24"/>
  <c r="G22" i="24"/>
  <c r="G21" i="24"/>
  <c r="G20" i="24"/>
  <c r="G19" i="24"/>
  <c r="G18" i="24"/>
  <c r="G17" i="24"/>
  <c r="G16" i="24"/>
  <c r="J38" i="24"/>
  <c r="K38" i="24"/>
  <c r="K39" i="24" s="1"/>
  <c r="G43" i="24"/>
  <c r="F54" i="24" s="1"/>
  <c r="AC44" i="21"/>
  <c r="D16" i="20"/>
  <c r="AB9" i="21"/>
  <c r="AB8" i="21" s="1"/>
  <c r="AC34" i="21" s="1"/>
  <c r="B16" i="20"/>
  <c r="B34" i="20"/>
  <c r="D34" i="20"/>
  <c r="B35" i="20"/>
  <c r="D35" i="20"/>
  <c r="D36" i="20"/>
  <c r="B33" i="20"/>
  <c r="D33" i="20"/>
  <c r="H9" i="24"/>
  <c r="H8" i="24" s="1"/>
  <c r="I16" i="24" s="1"/>
  <c r="P64" i="24"/>
  <c r="B9" i="25"/>
  <c r="D9" i="25"/>
  <c r="D8" i="25" s="1"/>
  <c r="E30" i="25" s="1"/>
  <c r="D64" i="25"/>
  <c r="F64" i="25"/>
  <c r="H64" i="25"/>
  <c r="I35" i="25"/>
  <c r="I30" i="25"/>
  <c r="I26" i="25"/>
  <c r="I31" i="25"/>
  <c r="I28" i="25"/>
  <c r="I19" i="25"/>
  <c r="I33" i="25"/>
  <c r="I25" i="25"/>
  <c r="I18" i="25"/>
  <c r="I16" i="25"/>
  <c r="I17" i="25"/>
  <c r="I22" i="25"/>
  <c r="I23" i="25"/>
  <c r="I29" i="25"/>
  <c r="F9" i="25"/>
  <c r="I20" i="25"/>
  <c r="I21" i="25"/>
  <c r="I43" i="25"/>
  <c r="I27" i="25"/>
  <c r="I34" i="25"/>
  <c r="V64" i="24"/>
  <c r="R9" i="24"/>
  <c r="R8" i="24" s="1"/>
  <c r="S22" i="24" s="1"/>
  <c r="D64" i="24"/>
  <c r="V38" i="24"/>
  <c r="P9" i="24"/>
  <c r="Q43" i="24" s="1"/>
  <c r="B22" i="20"/>
  <c r="H64" i="24"/>
  <c r="D9" i="24"/>
  <c r="N64" i="24"/>
  <c r="L64" i="24"/>
  <c r="T64" i="24"/>
  <c r="B30" i="20"/>
  <c r="D21" i="20"/>
  <c r="D28" i="20"/>
  <c r="B27" i="20"/>
  <c r="B24" i="20"/>
  <c r="D26" i="20"/>
  <c r="D29" i="20"/>
  <c r="B21" i="20"/>
  <c r="B28" i="20"/>
  <c r="D30" i="20"/>
  <c r="D22" i="20"/>
  <c r="B26" i="20"/>
  <c r="B29" i="20"/>
  <c r="D27" i="20"/>
  <c r="D24" i="20"/>
  <c r="T9" i="24"/>
  <c r="N9" i="24"/>
  <c r="N8" i="24" s="1"/>
  <c r="O22" i="24" s="1"/>
  <c r="D37" i="20"/>
  <c r="B37" i="20"/>
  <c r="L9" i="24"/>
  <c r="L8" i="24" s="1"/>
  <c r="M31" i="24" s="1"/>
  <c r="B9" i="23"/>
  <c r="B8" i="23" s="1"/>
  <c r="C33" i="23" s="1"/>
  <c r="B71" i="23"/>
  <c r="B79" i="23" s="1"/>
  <c r="N9" i="21"/>
  <c r="N8" i="21" s="1"/>
  <c r="O34" i="21" s="1"/>
  <c r="B73" i="23"/>
  <c r="C113" i="23"/>
  <c r="B115" i="23" s="1"/>
  <c r="B9" i="22"/>
  <c r="C44" i="22"/>
  <c r="B5" i="20"/>
  <c r="B14" i="20"/>
  <c r="B4" i="20"/>
  <c r="B10" i="20"/>
  <c r="B11" i="20"/>
  <c r="B15" i="20"/>
  <c r="B7" i="20"/>
  <c r="B18" i="20"/>
  <c r="D5" i="20"/>
  <c r="D13" i="20"/>
  <c r="D14" i="20"/>
  <c r="D4" i="20"/>
  <c r="D8" i="20"/>
  <c r="D10" i="20"/>
  <c r="D11" i="20"/>
  <c r="D15" i="20"/>
  <c r="D12" i="20"/>
  <c r="D9" i="20"/>
  <c r="D7" i="20"/>
  <c r="D18" i="20"/>
  <c r="D17" i="20"/>
  <c r="D9" i="21"/>
  <c r="E43" i="21" s="1"/>
  <c r="R9" i="21"/>
  <c r="S43" i="21" s="1"/>
  <c r="J9" i="21"/>
  <c r="J8" i="21" s="1"/>
  <c r="X9" i="21"/>
  <c r="X8" i="21" s="1"/>
  <c r="Y26" i="21" s="1"/>
  <c r="B9" i="21"/>
  <c r="B8" i="21" s="1"/>
  <c r="C34" i="21" s="1"/>
  <c r="P9" i="21"/>
  <c r="P8" i="21" s="1"/>
  <c r="Q21" i="21" s="1"/>
  <c r="B3" i="20"/>
  <c r="F9" i="21"/>
  <c r="F8" i="21" s="1"/>
  <c r="G21" i="21" s="1"/>
  <c r="Z9" i="21"/>
  <c r="Z8" i="21" s="1"/>
  <c r="AA34" i="21" s="1"/>
  <c r="H9" i="21"/>
  <c r="H8" i="21" s="1"/>
  <c r="I26" i="21" s="1"/>
  <c r="AF9" i="21"/>
  <c r="AF8" i="21" s="1"/>
  <c r="AG21" i="21" s="1"/>
  <c r="C44" i="21"/>
  <c r="V9" i="21"/>
  <c r="V8" i="21" s="1"/>
  <c r="L9" i="21"/>
  <c r="L8" i="21" s="1"/>
  <c r="T9" i="21"/>
  <c r="T8" i="21" s="1"/>
  <c r="AD9" i="21"/>
  <c r="AD8" i="21" s="1"/>
  <c r="L64" i="21"/>
  <c r="AD64" i="21"/>
  <c r="C14" i="26" l="1"/>
  <c r="H38" i="25"/>
  <c r="C16" i="26"/>
  <c r="C34" i="23"/>
  <c r="S43" i="24"/>
  <c r="R54" i="24" s="1"/>
  <c r="J55" i="24"/>
  <c r="K59" i="24" s="1"/>
  <c r="G38" i="24"/>
  <c r="G39" i="24" s="1"/>
  <c r="F55" i="24" s="1"/>
  <c r="I28" i="24"/>
  <c r="I31" i="24"/>
  <c r="I35" i="24"/>
  <c r="I20" i="24"/>
  <c r="I17" i="24"/>
  <c r="P54" i="24"/>
  <c r="I26" i="24"/>
  <c r="I29" i="24"/>
  <c r="I19" i="24"/>
  <c r="I22" i="24"/>
  <c r="I33" i="24"/>
  <c r="I23" i="24"/>
  <c r="I37" i="24"/>
  <c r="I27" i="24"/>
  <c r="I18" i="24"/>
  <c r="I43" i="24"/>
  <c r="H54" i="24" s="1"/>
  <c r="I30" i="24"/>
  <c r="I21" i="24"/>
  <c r="I34" i="24"/>
  <c r="I25" i="24"/>
  <c r="E35" i="25"/>
  <c r="W43" i="24"/>
  <c r="V54" i="24" s="1"/>
  <c r="C18" i="26"/>
  <c r="C17" i="26"/>
  <c r="E43" i="25"/>
  <c r="D54" i="25" s="1"/>
  <c r="E27" i="25"/>
  <c r="E23" i="25"/>
  <c r="S17" i="24"/>
  <c r="E25" i="25"/>
  <c r="E34" i="25"/>
  <c r="E29" i="25"/>
  <c r="E37" i="25"/>
  <c r="E16" i="25"/>
  <c r="E20" i="25"/>
  <c r="E31" i="25"/>
  <c r="E17" i="25"/>
  <c r="E18" i="25"/>
  <c r="E33" i="25"/>
  <c r="E26" i="25"/>
  <c r="E28" i="25"/>
  <c r="E22" i="25"/>
  <c r="E21" i="25"/>
  <c r="E19" i="25"/>
  <c r="F8" i="25"/>
  <c r="G43" i="25"/>
  <c r="F54" i="25" s="1"/>
  <c r="I38" i="25"/>
  <c r="I39" i="25" s="1"/>
  <c r="C43" i="25"/>
  <c r="B54" i="25" s="1"/>
  <c r="B8" i="25"/>
  <c r="H54" i="25"/>
  <c r="S29" i="24"/>
  <c r="S35" i="24"/>
  <c r="S20" i="24"/>
  <c r="P8" i="24"/>
  <c r="Q21" i="24" s="1"/>
  <c r="S26" i="24"/>
  <c r="S33" i="24"/>
  <c r="S23" i="24"/>
  <c r="S37" i="24"/>
  <c r="S27" i="24"/>
  <c r="S18" i="24"/>
  <c r="S30" i="24"/>
  <c r="S21" i="24"/>
  <c r="S34" i="24"/>
  <c r="S25" i="24"/>
  <c r="S16" i="24"/>
  <c r="S28" i="24"/>
  <c r="S19" i="24"/>
  <c r="S31" i="24"/>
  <c r="D8" i="24"/>
  <c r="E43" i="24"/>
  <c r="D54" i="24" s="1"/>
  <c r="W17" i="24"/>
  <c r="W19" i="24"/>
  <c r="W21" i="24"/>
  <c r="W23" i="24"/>
  <c r="W26" i="24"/>
  <c r="W28" i="24"/>
  <c r="W30" i="24"/>
  <c r="W33" i="24"/>
  <c r="W35" i="24"/>
  <c r="W16" i="24"/>
  <c r="W18" i="24"/>
  <c r="W20" i="24"/>
  <c r="W22" i="24"/>
  <c r="W25" i="24"/>
  <c r="W27" i="24"/>
  <c r="W29" i="24"/>
  <c r="W31" i="24"/>
  <c r="W34" i="24"/>
  <c r="W37" i="24"/>
  <c r="M18" i="24"/>
  <c r="M30" i="24"/>
  <c r="M20" i="24"/>
  <c r="M25" i="24"/>
  <c r="O16" i="24"/>
  <c r="C23" i="23"/>
  <c r="O34" i="24"/>
  <c r="AA35" i="21"/>
  <c r="O17" i="24"/>
  <c r="M17" i="24"/>
  <c r="M19" i="24"/>
  <c r="O37" i="24"/>
  <c r="M35" i="24"/>
  <c r="M23" i="24"/>
  <c r="O21" i="24"/>
  <c r="O23" i="24"/>
  <c r="U43" i="24"/>
  <c r="T54" i="24" s="1"/>
  <c r="T8" i="24"/>
  <c r="M21" i="24"/>
  <c r="M37" i="24"/>
  <c r="M29" i="24"/>
  <c r="M28" i="24"/>
  <c r="M27" i="24"/>
  <c r="M26" i="24"/>
  <c r="M16" i="24"/>
  <c r="M34" i="24"/>
  <c r="M33" i="24"/>
  <c r="O31" i="24"/>
  <c r="O43" i="24"/>
  <c r="N54" i="24" s="1"/>
  <c r="O26" i="24"/>
  <c r="O25" i="24"/>
  <c r="O28" i="24"/>
  <c r="O27" i="24"/>
  <c r="O35" i="24"/>
  <c r="O29" i="24"/>
  <c r="O18" i="24"/>
  <c r="O30" i="24"/>
  <c r="O20" i="24"/>
  <c r="O19" i="24"/>
  <c r="C25" i="23"/>
  <c r="C29" i="23"/>
  <c r="C27" i="23"/>
  <c r="C28" i="23"/>
  <c r="C17" i="23"/>
  <c r="C31" i="23"/>
  <c r="C30" i="23"/>
  <c r="C43" i="23"/>
  <c r="B54" i="23" s="1"/>
  <c r="C16" i="23"/>
  <c r="C21" i="23"/>
  <c r="C18" i="23"/>
  <c r="C35" i="23"/>
  <c r="C19" i="23"/>
  <c r="C20" i="23"/>
  <c r="C26" i="23"/>
  <c r="C22" i="23"/>
  <c r="C37" i="23"/>
  <c r="O33" i="24"/>
  <c r="M22" i="24"/>
  <c r="M43" i="24"/>
  <c r="L54" i="24" s="1"/>
  <c r="B9" i="24"/>
  <c r="W43" i="21"/>
  <c r="V54" i="21" s="1"/>
  <c r="C22" i="21"/>
  <c r="C83" i="23"/>
  <c r="C82" i="23"/>
  <c r="C28" i="21"/>
  <c r="C17" i="21"/>
  <c r="C31" i="21"/>
  <c r="C43" i="21"/>
  <c r="B54" i="21" s="1"/>
  <c r="C29" i="21"/>
  <c r="B8" i="22"/>
  <c r="C43" i="22"/>
  <c r="B54" i="22" s="1"/>
  <c r="I35" i="21"/>
  <c r="AC33" i="21"/>
  <c r="K43" i="21"/>
  <c r="J54" i="21" s="1"/>
  <c r="AC31" i="21"/>
  <c r="C16" i="21"/>
  <c r="C26" i="21"/>
  <c r="AC20" i="21"/>
  <c r="C20" i="21"/>
  <c r="C23" i="21"/>
  <c r="AC18" i="21"/>
  <c r="AC23" i="21"/>
  <c r="AC43" i="21"/>
  <c r="AB54" i="21" s="1"/>
  <c r="AC37" i="21"/>
  <c r="R8" i="21"/>
  <c r="S28" i="21" s="1"/>
  <c r="AC27" i="21"/>
  <c r="AC35" i="21"/>
  <c r="AC25" i="21"/>
  <c r="AC26" i="21"/>
  <c r="C30" i="21"/>
  <c r="C18" i="21"/>
  <c r="C25" i="21"/>
  <c r="C35" i="21"/>
  <c r="C37" i="21"/>
  <c r="AA43" i="21"/>
  <c r="Z54" i="21" s="1"/>
  <c r="C19" i="21"/>
  <c r="C27" i="21"/>
  <c r="C33" i="21"/>
  <c r="C21" i="21"/>
  <c r="Q16" i="21"/>
  <c r="O23" i="21"/>
  <c r="Q26" i="21"/>
  <c r="Q37" i="21"/>
  <c r="O29" i="21"/>
  <c r="Q17" i="21"/>
  <c r="Q43" i="21"/>
  <c r="P54" i="21" s="1"/>
  <c r="D8" i="21"/>
  <c r="E23" i="21" s="1"/>
  <c r="O27" i="21"/>
  <c r="O35" i="21"/>
  <c r="Q19" i="21"/>
  <c r="Q22" i="21"/>
  <c r="Q31" i="21"/>
  <c r="O43" i="21"/>
  <c r="N54" i="21" s="1"/>
  <c r="O37" i="21"/>
  <c r="O16" i="21"/>
  <c r="O21" i="21"/>
  <c r="Q20" i="21"/>
  <c r="Q23" i="21"/>
  <c r="O20" i="21"/>
  <c r="O33" i="21"/>
  <c r="Q29" i="21"/>
  <c r="Q28" i="21"/>
  <c r="AC17" i="21"/>
  <c r="AC22" i="21"/>
  <c r="AC28" i="21"/>
  <c r="AC29" i="21"/>
  <c r="O17" i="21"/>
  <c r="O30" i="21"/>
  <c r="O22" i="21"/>
  <c r="O28" i="21"/>
  <c r="O26" i="21"/>
  <c r="O19" i="21"/>
  <c r="O18" i="21"/>
  <c r="O25" i="21"/>
  <c r="O31" i="21"/>
  <c r="Q30" i="21"/>
  <c r="Q18" i="21"/>
  <c r="Q25" i="21"/>
  <c r="Q35" i="21"/>
  <c r="Q34" i="21"/>
  <c r="Q27" i="21"/>
  <c r="Q33" i="21"/>
  <c r="M43" i="21"/>
  <c r="L54" i="21" s="1"/>
  <c r="AC30" i="21"/>
  <c r="AC16" i="21"/>
  <c r="AC19" i="21"/>
  <c r="AC21" i="21"/>
  <c r="AA20" i="21"/>
  <c r="AA27" i="21"/>
  <c r="Y33" i="21"/>
  <c r="AA25" i="21"/>
  <c r="I43" i="21"/>
  <c r="H54" i="21" s="1"/>
  <c r="G23" i="21"/>
  <c r="Y35" i="21"/>
  <c r="I30" i="21"/>
  <c r="Y20" i="21"/>
  <c r="Y34" i="21"/>
  <c r="I22" i="21"/>
  <c r="Y27" i="21"/>
  <c r="Y29" i="21"/>
  <c r="Y16" i="21"/>
  <c r="Y23" i="21"/>
  <c r="Y37" i="21"/>
  <c r="Y17" i="21"/>
  <c r="Y30" i="21"/>
  <c r="Y22" i="21"/>
  <c r="Y28" i="21"/>
  <c r="Y21" i="21"/>
  <c r="Y43" i="21"/>
  <c r="X54" i="21" s="1"/>
  <c r="Y19" i="21"/>
  <c r="Y18" i="21"/>
  <c r="Y25" i="21"/>
  <c r="Y31" i="21"/>
  <c r="I19" i="21"/>
  <c r="I31" i="21"/>
  <c r="I34" i="21"/>
  <c r="AA29" i="21"/>
  <c r="AA31" i="21"/>
  <c r="AA33" i="21"/>
  <c r="AA21" i="21"/>
  <c r="I20" i="21"/>
  <c r="I37" i="21"/>
  <c r="AA17" i="21"/>
  <c r="AA30" i="21"/>
  <c r="AA16" i="21"/>
  <c r="AA23" i="21"/>
  <c r="AA26" i="21"/>
  <c r="AA37" i="21"/>
  <c r="I16" i="21"/>
  <c r="I28" i="21"/>
  <c r="AA19" i="21"/>
  <c r="AA18" i="21"/>
  <c r="AA22" i="21"/>
  <c r="AA28" i="21"/>
  <c r="AG25" i="21"/>
  <c r="AE43" i="21"/>
  <c r="AD54" i="21" s="1"/>
  <c r="G17" i="21"/>
  <c r="G26" i="21"/>
  <c r="G30" i="21"/>
  <c r="U43" i="21"/>
  <c r="T54" i="21" s="1"/>
  <c r="G22" i="21"/>
  <c r="G43" i="21"/>
  <c r="F54" i="21" s="1"/>
  <c r="G19" i="21"/>
  <c r="G18" i="21"/>
  <c r="G25" i="21"/>
  <c r="G28" i="21"/>
  <c r="G34" i="21"/>
  <c r="G20" i="21"/>
  <c r="G27" i="21"/>
  <c r="G31" i="21"/>
  <c r="G35" i="21"/>
  <c r="G37" i="21"/>
  <c r="G29" i="21"/>
  <c r="G16" i="21"/>
  <c r="G33" i="21"/>
  <c r="AG23" i="21"/>
  <c r="AG29" i="21"/>
  <c r="AG26" i="21"/>
  <c r="AG18" i="21"/>
  <c r="I17" i="21"/>
  <c r="I27" i="21"/>
  <c r="I33" i="21"/>
  <c r="I21" i="21"/>
  <c r="AG30" i="21"/>
  <c r="AG27" i="21"/>
  <c r="AG31" i="21"/>
  <c r="AG28" i="21"/>
  <c r="AG34" i="21"/>
  <c r="AG19" i="21"/>
  <c r="AG16" i="21"/>
  <c r="AG33" i="21"/>
  <c r="AG35" i="21"/>
  <c r="AG43" i="21"/>
  <c r="AF54" i="21" s="1"/>
  <c r="AG17" i="21"/>
  <c r="AG20" i="21"/>
  <c r="AG22" i="21"/>
  <c r="AG37" i="21"/>
  <c r="I29" i="21"/>
  <c r="I18" i="21"/>
  <c r="I25" i="21"/>
  <c r="I23" i="21"/>
  <c r="K31" i="21"/>
  <c r="K35" i="21"/>
  <c r="K28" i="21"/>
  <c r="K23" i="21"/>
  <c r="K37" i="21"/>
  <c r="K26" i="21"/>
  <c r="K21" i="21"/>
  <c r="K34" i="21"/>
  <c r="K30" i="21"/>
  <c r="K29" i="21"/>
  <c r="K20" i="21"/>
  <c r="K19" i="21"/>
  <c r="K27" i="21"/>
  <c r="K18" i="21"/>
  <c r="K33" i="21"/>
  <c r="K22" i="21"/>
  <c r="K16" i="21"/>
  <c r="K25" i="21"/>
  <c r="K17" i="21"/>
  <c r="M31" i="21"/>
  <c r="M35" i="21"/>
  <c r="M34" i="21"/>
  <c r="M28" i="21"/>
  <c r="M23" i="21"/>
  <c r="M37" i="21"/>
  <c r="M26" i="21"/>
  <c r="M21" i="21"/>
  <c r="M33" i="21"/>
  <c r="M30" i="21"/>
  <c r="M29" i="21"/>
  <c r="M20" i="21"/>
  <c r="M19" i="21"/>
  <c r="M27" i="21"/>
  <c r="M18" i="21"/>
  <c r="M22" i="21"/>
  <c r="M16" i="21"/>
  <c r="M17" i="21"/>
  <c r="M25" i="21"/>
  <c r="D54" i="21"/>
  <c r="U31" i="21"/>
  <c r="U37" i="21"/>
  <c r="U35" i="21"/>
  <c r="U28" i="21"/>
  <c r="U23" i="21"/>
  <c r="U34" i="21"/>
  <c r="U26" i="21"/>
  <c r="U21" i="21"/>
  <c r="U30" i="21"/>
  <c r="U29" i="21"/>
  <c r="U20" i="21"/>
  <c r="U19" i="21"/>
  <c r="U27" i="21"/>
  <c r="U18" i="21"/>
  <c r="U22" i="21"/>
  <c r="U16" i="21"/>
  <c r="U25" i="21"/>
  <c r="U33" i="21"/>
  <c r="U17" i="21"/>
  <c r="W31" i="21"/>
  <c r="W37" i="21"/>
  <c r="W35" i="21"/>
  <c r="W28" i="21"/>
  <c r="W23" i="21"/>
  <c r="W34" i="21"/>
  <c r="W26" i="21"/>
  <c r="W21" i="21"/>
  <c r="W30" i="21"/>
  <c r="W29" i="21"/>
  <c r="W20" i="21"/>
  <c r="W19" i="21"/>
  <c r="W27" i="21"/>
  <c r="W18" i="21"/>
  <c r="W22" i="21"/>
  <c r="W16" i="21"/>
  <c r="W25" i="21"/>
  <c r="W17" i="21"/>
  <c r="W33" i="21"/>
  <c r="AE31" i="21"/>
  <c r="AE35" i="21"/>
  <c r="AE34" i="21"/>
  <c r="AE28" i="21"/>
  <c r="AE23" i="21"/>
  <c r="AE37" i="21"/>
  <c r="AE26" i="21"/>
  <c r="AE21" i="21"/>
  <c r="AE33" i="21"/>
  <c r="AE30" i="21"/>
  <c r="AE29" i="21"/>
  <c r="AE20" i="21"/>
  <c r="AE19" i="21"/>
  <c r="AE27" i="21"/>
  <c r="AE18" i="21"/>
  <c r="AE22" i="21"/>
  <c r="AE16" i="21"/>
  <c r="AE17" i="21"/>
  <c r="AE25" i="21"/>
  <c r="R54" i="21"/>
  <c r="C19" i="26" l="1"/>
  <c r="C22" i="26" s="1"/>
  <c r="G38" i="20" s="1"/>
  <c r="H38" i="20" s="1"/>
  <c r="K58" i="24"/>
  <c r="K62" i="24" s="1"/>
  <c r="G59" i="24"/>
  <c r="G58" i="24"/>
  <c r="I38" i="24"/>
  <c r="I39" i="24" s="1"/>
  <c r="H55" i="24" s="1"/>
  <c r="Q16" i="24"/>
  <c r="Q28" i="24"/>
  <c r="Q19" i="24"/>
  <c r="Q34" i="24"/>
  <c r="Q25" i="24"/>
  <c r="E38" i="25"/>
  <c r="E39" i="25" s="1"/>
  <c r="D55" i="25" s="1"/>
  <c r="E59" i="25" s="1"/>
  <c r="H55" i="25"/>
  <c r="I58" i="25" s="1"/>
  <c r="G37" i="25"/>
  <c r="G33" i="25"/>
  <c r="G28" i="25"/>
  <c r="G23" i="25"/>
  <c r="G30" i="25"/>
  <c r="G29" i="25"/>
  <c r="G22" i="25"/>
  <c r="G21" i="25"/>
  <c r="G17" i="25"/>
  <c r="G35" i="25"/>
  <c r="G34" i="25"/>
  <c r="G27" i="25"/>
  <c r="G20" i="25"/>
  <c r="G16" i="25"/>
  <c r="G31" i="25"/>
  <c r="G26" i="25"/>
  <c r="G18" i="25"/>
  <c r="G25" i="25"/>
  <c r="G19" i="25"/>
  <c r="C37" i="25"/>
  <c r="C33" i="25"/>
  <c r="C28" i="25"/>
  <c r="C23" i="25"/>
  <c r="C35" i="25"/>
  <c r="C29" i="25"/>
  <c r="C22" i="25"/>
  <c r="C21" i="25"/>
  <c r="C17" i="25"/>
  <c r="C34" i="25"/>
  <c r="C27" i="25"/>
  <c r="C20" i="25"/>
  <c r="C16" i="25"/>
  <c r="C25" i="25"/>
  <c r="C30" i="25"/>
  <c r="C19" i="25"/>
  <c r="C31" i="25"/>
  <c r="C26" i="25"/>
  <c r="C18" i="25"/>
  <c r="Q31" i="24"/>
  <c r="Q22" i="24"/>
  <c r="Q35" i="24"/>
  <c r="Q26" i="24"/>
  <c r="Q17" i="24"/>
  <c r="Q29" i="24"/>
  <c r="Q20" i="24"/>
  <c r="Q33" i="24"/>
  <c r="Q23" i="24"/>
  <c r="Q37" i="24"/>
  <c r="Q27" i="24"/>
  <c r="Q18" i="24"/>
  <c r="Q30" i="24"/>
  <c r="S38" i="24"/>
  <c r="S39" i="24" s="1"/>
  <c r="R55" i="24" s="1"/>
  <c r="S58" i="24" s="1"/>
  <c r="W38" i="24"/>
  <c r="W39" i="24" s="1"/>
  <c r="V55" i="24" s="1"/>
  <c r="E17" i="24"/>
  <c r="E19" i="24"/>
  <c r="E21" i="24"/>
  <c r="E23" i="24"/>
  <c r="E26" i="24"/>
  <c r="E28" i="24"/>
  <c r="E30" i="24"/>
  <c r="E33" i="24"/>
  <c r="E35" i="24"/>
  <c r="E16" i="24"/>
  <c r="E18" i="24"/>
  <c r="E20" i="24"/>
  <c r="E22" i="24"/>
  <c r="E25" i="24"/>
  <c r="E27" i="24"/>
  <c r="E29" i="24"/>
  <c r="E31" i="24"/>
  <c r="E34" i="24"/>
  <c r="E37" i="24"/>
  <c r="U37" i="24"/>
  <c r="U34" i="24"/>
  <c r="U31" i="24"/>
  <c r="U29" i="24"/>
  <c r="U27" i="24"/>
  <c r="U25" i="24"/>
  <c r="U22" i="24"/>
  <c r="U20" i="24"/>
  <c r="U18" i="24"/>
  <c r="U16" i="24"/>
  <c r="U35" i="24"/>
  <c r="U33" i="24"/>
  <c r="U30" i="24"/>
  <c r="U28" i="24"/>
  <c r="U26" i="24"/>
  <c r="U23" i="24"/>
  <c r="U21" i="24"/>
  <c r="U19" i="24"/>
  <c r="U17" i="24"/>
  <c r="M38" i="24"/>
  <c r="M39" i="24" s="1"/>
  <c r="L55" i="24" s="1"/>
  <c r="O38" i="24"/>
  <c r="O39" i="24" s="1"/>
  <c r="N55" i="24" s="1"/>
  <c r="O58" i="24" s="1"/>
  <c r="C38" i="23"/>
  <c r="C39" i="23" s="1"/>
  <c r="B55" i="23" s="1"/>
  <c r="C59" i="23" s="1"/>
  <c r="B8" i="24"/>
  <c r="C43" i="24"/>
  <c r="B54" i="24" s="1"/>
  <c r="S17" i="21"/>
  <c r="S35" i="21"/>
  <c r="E20" i="21"/>
  <c r="B78" i="23"/>
  <c r="C105" i="23" s="1"/>
  <c r="E34" i="21"/>
  <c r="E17" i="21"/>
  <c r="E28" i="21"/>
  <c r="E33" i="21"/>
  <c r="S27" i="21"/>
  <c r="S29" i="21"/>
  <c r="S21" i="21"/>
  <c r="C37" i="22"/>
  <c r="C31" i="22"/>
  <c r="C29" i="22"/>
  <c r="C27" i="22"/>
  <c r="C35" i="22"/>
  <c r="C21" i="22"/>
  <c r="C30" i="22"/>
  <c r="C34" i="22"/>
  <c r="C25" i="22"/>
  <c r="C22" i="22"/>
  <c r="C26" i="22"/>
  <c r="C18" i="22"/>
  <c r="C17" i="22"/>
  <c r="C33" i="22"/>
  <c r="C20" i="22"/>
  <c r="C28" i="22"/>
  <c r="C23" i="22"/>
  <c r="C19" i="22"/>
  <c r="C16" i="22"/>
  <c r="C38" i="21"/>
  <c r="C39" i="21" s="1"/>
  <c r="B55" i="21" s="1"/>
  <c r="C58" i="21" s="1"/>
  <c r="S16" i="21"/>
  <c r="S33" i="21"/>
  <c r="S30" i="21"/>
  <c r="S26" i="21"/>
  <c r="S31" i="21"/>
  <c r="S34" i="21"/>
  <c r="S22" i="21"/>
  <c r="S19" i="21"/>
  <c r="S23" i="21"/>
  <c r="S25" i="21"/>
  <c r="S18" i="21"/>
  <c r="S20" i="21"/>
  <c r="S37" i="21"/>
  <c r="E25" i="21"/>
  <c r="E29" i="21"/>
  <c r="E35" i="21"/>
  <c r="E16" i="21"/>
  <c r="E27" i="21"/>
  <c r="E30" i="21"/>
  <c r="E26" i="21"/>
  <c r="E31" i="21"/>
  <c r="AC38" i="21"/>
  <c r="AC39" i="21" s="1"/>
  <c r="AB55" i="21" s="1"/>
  <c r="E18" i="21"/>
  <c r="E21" i="21"/>
  <c r="E22" i="21"/>
  <c r="E19" i="21"/>
  <c r="E37" i="21"/>
  <c r="Q38" i="21"/>
  <c r="Q39" i="21" s="1"/>
  <c r="P55" i="21" s="1"/>
  <c r="Q58" i="21" s="1"/>
  <c r="O38" i="21"/>
  <c r="O39" i="21" s="1"/>
  <c r="N55" i="21" s="1"/>
  <c r="O58" i="21" s="1"/>
  <c r="Y38" i="21"/>
  <c r="Y39" i="21" s="1"/>
  <c r="X55" i="21" s="1"/>
  <c r="AA38" i="21"/>
  <c r="AA39" i="21" s="1"/>
  <c r="Z55" i="21" s="1"/>
  <c r="G38" i="21"/>
  <c r="G39" i="21" s="1"/>
  <c r="F55" i="21" s="1"/>
  <c r="G58" i="21" s="1"/>
  <c r="W38" i="21"/>
  <c r="W39" i="21" s="1"/>
  <c r="V55" i="21" s="1"/>
  <c r="W58" i="21" s="1"/>
  <c r="I38" i="21"/>
  <c r="I39" i="21" s="1"/>
  <c r="H55" i="21" s="1"/>
  <c r="I58" i="21" s="1"/>
  <c r="AG38" i="21"/>
  <c r="AG39" i="21" s="1"/>
  <c r="AF55" i="21" s="1"/>
  <c r="AG59" i="21" s="1"/>
  <c r="M38" i="21"/>
  <c r="M39" i="21" s="1"/>
  <c r="L55" i="21" s="1"/>
  <c r="M58" i="21" s="1"/>
  <c r="K38" i="21"/>
  <c r="K39" i="21" s="1"/>
  <c r="J55" i="21" s="1"/>
  <c r="K59" i="21" s="1"/>
  <c r="AE38" i="21"/>
  <c r="AE39" i="21" s="1"/>
  <c r="AD55" i="21" s="1"/>
  <c r="U38" i="21"/>
  <c r="U39" i="21" s="1"/>
  <c r="T55" i="21" s="1"/>
  <c r="K63" i="24" l="1"/>
  <c r="K61" i="24"/>
  <c r="G62" i="24"/>
  <c r="G61" i="24"/>
  <c r="G63" i="24"/>
  <c r="I59" i="24"/>
  <c r="I58" i="24"/>
  <c r="S59" i="24"/>
  <c r="S62" i="24" s="1"/>
  <c r="Q38" i="24"/>
  <c r="Q39" i="24" s="1"/>
  <c r="P55" i="24" s="1"/>
  <c r="Q58" i="24" s="1"/>
  <c r="I59" i="25"/>
  <c r="I61" i="25" s="1"/>
  <c r="E58" i="25"/>
  <c r="E63" i="25" s="1"/>
  <c r="C38" i="25"/>
  <c r="C39" i="25" s="1"/>
  <c r="B55" i="25" s="1"/>
  <c r="G38" i="25"/>
  <c r="G39" i="25" s="1"/>
  <c r="F55" i="25" s="1"/>
  <c r="E38" i="24"/>
  <c r="E39" i="24" s="1"/>
  <c r="D55" i="24" s="1"/>
  <c r="E59" i="24" s="1"/>
  <c r="W59" i="24"/>
  <c r="W58" i="24"/>
  <c r="U38" i="24"/>
  <c r="U39" i="24" s="1"/>
  <c r="T55" i="24" s="1"/>
  <c r="M59" i="24"/>
  <c r="M58" i="24"/>
  <c r="O59" i="24"/>
  <c r="O61" i="24" s="1"/>
  <c r="C37" i="24"/>
  <c r="C35" i="24"/>
  <c r="C30" i="24"/>
  <c r="C26" i="24"/>
  <c r="C21" i="24"/>
  <c r="C17" i="24"/>
  <c r="C31" i="24"/>
  <c r="C27" i="24"/>
  <c r="C22" i="24"/>
  <c r="C18" i="24"/>
  <c r="C33" i="24"/>
  <c r="C28" i="24"/>
  <c r="C23" i="24"/>
  <c r="C19" i="24"/>
  <c r="C34" i="24"/>
  <c r="C25" i="24"/>
  <c r="C16" i="24"/>
  <c r="C29" i="24"/>
  <c r="C20" i="24"/>
  <c r="C88" i="23"/>
  <c r="C98" i="23"/>
  <c r="C107" i="23"/>
  <c r="C89" i="23"/>
  <c r="C97" i="23"/>
  <c r="C58" i="23"/>
  <c r="C61" i="23" s="1"/>
  <c r="C92" i="23"/>
  <c r="C101" i="23"/>
  <c r="C93" i="23"/>
  <c r="C103" i="23"/>
  <c r="C86" i="23"/>
  <c r="C90" i="23"/>
  <c r="C95" i="23"/>
  <c r="C99" i="23"/>
  <c r="C104" i="23"/>
  <c r="C87" i="23"/>
  <c r="C91" i="23"/>
  <c r="C96" i="23"/>
  <c r="C100" i="23"/>
  <c r="C38" i="22"/>
  <c r="C39" i="22" s="1"/>
  <c r="B55" i="22" s="1"/>
  <c r="S38" i="21"/>
  <c r="S39" i="21" s="1"/>
  <c r="R55" i="21" s="1"/>
  <c r="S59" i="21" s="1"/>
  <c r="E38" i="21"/>
  <c r="E39" i="21" s="1"/>
  <c r="D55" i="21" s="1"/>
  <c r="E58" i="21" s="1"/>
  <c r="AC59" i="21"/>
  <c r="AC58" i="21"/>
  <c r="O59" i="21"/>
  <c r="O62" i="21" s="1"/>
  <c r="Q59" i="21"/>
  <c r="Q62" i="21" s="1"/>
  <c r="G59" i="21"/>
  <c r="G62" i="21" s="1"/>
  <c r="I59" i="21"/>
  <c r="I63" i="21" s="1"/>
  <c r="W59" i="21"/>
  <c r="W61" i="21" s="1"/>
  <c r="AG58" i="21"/>
  <c r="AG61" i="21" s="1"/>
  <c r="K58" i="21"/>
  <c r="K61" i="21" s="1"/>
  <c r="C59" i="21"/>
  <c r="C61" i="21" s="1"/>
  <c r="M59" i="21"/>
  <c r="M63" i="21" s="1"/>
  <c r="AA59" i="21"/>
  <c r="AA58" i="21"/>
  <c r="AE59" i="21"/>
  <c r="AE58" i="21"/>
  <c r="U59" i="21"/>
  <c r="U58" i="21"/>
  <c r="Y58" i="21"/>
  <c r="Y59" i="21"/>
  <c r="G64" i="24" l="1"/>
  <c r="G65" i="24" s="1"/>
  <c r="G67" i="24" s="1"/>
  <c r="F23" i="20" s="1"/>
  <c r="G23" i="20" s="1"/>
  <c r="H23" i="20" s="1"/>
  <c r="K64" i="24"/>
  <c r="K65" i="24" s="1"/>
  <c r="K67" i="24" s="1"/>
  <c r="F25" i="20" s="1"/>
  <c r="G25" i="20" s="1"/>
  <c r="H25" i="20" s="1"/>
  <c r="I61" i="24"/>
  <c r="I63" i="24"/>
  <c r="Q59" i="24"/>
  <c r="Q63" i="24" s="1"/>
  <c r="I62" i="24"/>
  <c r="S63" i="24"/>
  <c r="S61" i="24"/>
  <c r="I63" i="25"/>
  <c r="I62" i="25"/>
  <c r="E62" i="25"/>
  <c r="E61" i="25"/>
  <c r="G59" i="25"/>
  <c r="G58" i="25"/>
  <c r="C59" i="25"/>
  <c r="C58" i="25"/>
  <c r="W63" i="24"/>
  <c r="M61" i="24"/>
  <c r="W62" i="24"/>
  <c r="E58" i="24"/>
  <c r="E61" i="24" s="1"/>
  <c r="W61" i="24"/>
  <c r="M62" i="24"/>
  <c r="O63" i="24"/>
  <c r="M63" i="24"/>
  <c r="U58" i="24"/>
  <c r="U59" i="24"/>
  <c r="O62" i="24"/>
  <c r="C38" i="24"/>
  <c r="C39" i="24" s="1"/>
  <c r="B55" i="24" s="1"/>
  <c r="C62" i="23"/>
  <c r="C63" i="23"/>
  <c r="C108" i="23"/>
  <c r="C109" i="23" s="1"/>
  <c r="B116" i="23" s="1"/>
  <c r="C119" i="23" s="1"/>
  <c r="S58" i="21"/>
  <c r="S62" i="21" s="1"/>
  <c r="AC61" i="21"/>
  <c r="C59" i="22"/>
  <c r="C58" i="22"/>
  <c r="E59" i="21"/>
  <c r="E61" i="21" s="1"/>
  <c r="I62" i="21"/>
  <c r="AC63" i="21"/>
  <c r="AC62" i="21"/>
  <c r="Q61" i="21"/>
  <c r="O61" i="21"/>
  <c r="O63" i="21"/>
  <c r="Q63" i="21"/>
  <c r="I61" i="21"/>
  <c r="G61" i="21"/>
  <c r="AG63" i="21"/>
  <c r="G63" i="21"/>
  <c r="AG62" i="21"/>
  <c r="W62" i="21"/>
  <c r="W63" i="21"/>
  <c r="K62" i="21"/>
  <c r="K63" i="21"/>
  <c r="Y63" i="21"/>
  <c r="U63" i="21"/>
  <c r="Y61" i="21"/>
  <c r="Y62" i="21"/>
  <c r="AA63" i="21"/>
  <c r="M61" i="21"/>
  <c r="U62" i="21"/>
  <c r="C63" i="21"/>
  <c r="C62" i="21"/>
  <c r="U61" i="21"/>
  <c r="AE61" i="21"/>
  <c r="M62" i="21"/>
  <c r="AE62" i="21"/>
  <c r="AA61" i="21"/>
  <c r="AA62" i="21"/>
  <c r="AE63" i="21"/>
  <c r="O64" i="24" l="1"/>
  <c r="O65" i="24" s="1"/>
  <c r="O67" i="24" s="1"/>
  <c r="F27" i="20" s="1"/>
  <c r="G27" i="20" s="1"/>
  <c r="H27" i="20" s="1"/>
  <c r="Q62" i="24"/>
  <c r="Q61" i="24"/>
  <c r="I64" i="24"/>
  <c r="I65" i="24" s="1"/>
  <c r="I67" i="24" s="1"/>
  <c r="F24" i="20" s="1"/>
  <c r="G24" i="20" s="1"/>
  <c r="H24" i="20" s="1"/>
  <c r="S64" i="24"/>
  <c r="S65" i="24" s="1"/>
  <c r="S67" i="24" s="1"/>
  <c r="F29" i="20" s="1"/>
  <c r="G29" i="20" s="1"/>
  <c r="H29" i="20" s="1"/>
  <c r="I64" i="25"/>
  <c r="I65" i="25" s="1"/>
  <c r="I67" i="25" s="1"/>
  <c r="F36" i="20" s="1"/>
  <c r="G36" i="20" s="1"/>
  <c r="H36" i="20" s="1"/>
  <c r="E62" i="21"/>
  <c r="E63" i="21"/>
  <c r="E64" i="25"/>
  <c r="E65" i="25" s="1"/>
  <c r="E67" i="25" s="1"/>
  <c r="F34" i="20" s="1"/>
  <c r="G34" i="20" s="1"/>
  <c r="H34" i="20" s="1"/>
  <c r="E63" i="24"/>
  <c r="W64" i="24"/>
  <c r="W65" i="24" s="1"/>
  <c r="W67" i="24" s="1"/>
  <c r="F31" i="20" s="1"/>
  <c r="E62" i="24"/>
  <c r="G62" i="25"/>
  <c r="C61" i="25"/>
  <c r="G61" i="25"/>
  <c r="C63" i="25"/>
  <c r="G63" i="25"/>
  <c r="C62" i="25"/>
  <c r="M64" i="24"/>
  <c r="M65" i="24" s="1"/>
  <c r="M67" i="24" s="1"/>
  <c r="F26" i="20" s="1"/>
  <c r="G26" i="20" s="1"/>
  <c r="H26" i="20" s="1"/>
  <c r="C64" i="23"/>
  <c r="C65" i="23" s="1"/>
  <c r="C67" i="23" s="1"/>
  <c r="F37" i="20" s="1"/>
  <c r="G37" i="20" s="1"/>
  <c r="H37" i="20" s="1"/>
  <c r="U61" i="24"/>
  <c r="U63" i="24"/>
  <c r="U62" i="24"/>
  <c r="C59" i="24"/>
  <c r="C58" i="24"/>
  <c r="C120" i="23"/>
  <c r="C123" i="23" s="1"/>
  <c r="S61" i="21"/>
  <c r="S63" i="21"/>
  <c r="AC64" i="21"/>
  <c r="AC65" i="21" s="1"/>
  <c r="AC67" i="21" s="1"/>
  <c r="F16" i="20" s="1"/>
  <c r="G16" i="20" s="1"/>
  <c r="H16" i="20" s="1"/>
  <c r="C61" i="22"/>
  <c r="C63" i="22"/>
  <c r="C62" i="22"/>
  <c r="I64" i="21"/>
  <c r="I65" i="21" s="1"/>
  <c r="I67" i="21" s="1"/>
  <c r="F6" i="20" s="1"/>
  <c r="G6" i="20" s="1"/>
  <c r="H6" i="20" s="1"/>
  <c r="O64" i="21"/>
  <c r="O65" i="21" s="1"/>
  <c r="O67" i="21" s="1"/>
  <c r="F9" i="20" s="1"/>
  <c r="Q64" i="21"/>
  <c r="Q65" i="21" s="1"/>
  <c r="Q67" i="21" s="1"/>
  <c r="F10" i="20" s="1"/>
  <c r="AG64" i="21"/>
  <c r="AG65" i="21" s="1"/>
  <c r="AG67" i="21" s="1"/>
  <c r="F18" i="20" s="1"/>
  <c r="W64" i="21"/>
  <c r="W65" i="21" s="1"/>
  <c r="W67" i="21" s="1"/>
  <c r="F13" i="20" s="1"/>
  <c r="G13" i="20" s="1"/>
  <c r="H13" i="20" s="1"/>
  <c r="G64" i="21"/>
  <c r="G65" i="21" s="1"/>
  <c r="G67" i="21" s="1"/>
  <c r="F5" i="20" s="1"/>
  <c r="C64" i="21"/>
  <c r="C65" i="21" s="1"/>
  <c r="C67" i="21" s="1"/>
  <c r="F3" i="20" s="1"/>
  <c r="K64" i="21"/>
  <c r="K65" i="21" s="1"/>
  <c r="K67" i="21" s="1"/>
  <c r="F7" i="20" s="1"/>
  <c r="Y64" i="21"/>
  <c r="Y65" i="21" s="1"/>
  <c r="Y67" i="21" s="1"/>
  <c r="F14" i="20" s="1"/>
  <c r="AE64" i="21"/>
  <c r="AE65" i="21" s="1"/>
  <c r="AE67" i="21" s="1"/>
  <c r="F17" i="20" s="1"/>
  <c r="U64" i="21"/>
  <c r="U65" i="21" s="1"/>
  <c r="U67" i="21" s="1"/>
  <c r="F12" i="20" s="1"/>
  <c r="M64" i="21"/>
  <c r="M65" i="21" s="1"/>
  <c r="M67" i="21" s="1"/>
  <c r="F8" i="20" s="1"/>
  <c r="G8" i="20" s="1"/>
  <c r="H8" i="20" s="1"/>
  <c r="AA64" i="21"/>
  <c r="AA65" i="21" s="1"/>
  <c r="AA67" i="21" s="1"/>
  <c r="F15" i="20" s="1"/>
  <c r="Q64" i="24" l="1"/>
  <c r="Q65" i="24" s="1"/>
  <c r="Q67" i="24" s="1"/>
  <c r="F28" i="20" s="1"/>
  <c r="G28" i="20" s="1"/>
  <c r="H28" i="20" s="1"/>
  <c r="E64" i="21"/>
  <c r="E65" i="21" s="1"/>
  <c r="E67" i="21" s="1"/>
  <c r="F4" i="20" s="1"/>
  <c r="G4" i="20" s="1"/>
  <c r="H4" i="20" s="1"/>
  <c r="E64" i="24"/>
  <c r="E65" i="24" s="1"/>
  <c r="E67" i="24" s="1"/>
  <c r="F22" i="20" s="1"/>
  <c r="G22" i="20" s="1"/>
  <c r="H22" i="20" s="1"/>
  <c r="C64" i="25"/>
  <c r="C65" i="25" s="1"/>
  <c r="C67" i="25" s="1"/>
  <c r="F33" i="20" s="1"/>
  <c r="G33" i="20" s="1"/>
  <c r="H33" i="20" s="1"/>
  <c r="G64" i="25"/>
  <c r="G65" i="25" s="1"/>
  <c r="G67" i="25" s="1"/>
  <c r="F35" i="20" s="1"/>
  <c r="G35" i="20" s="1"/>
  <c r="H35" i="20" s="1"/>
  <c r="G31" i="20"/>
  <c r="H31" i="20" s="1"/>
  <c r="U64" i="24"/>
  <c r="U65" i="24" s="1"/>
  <c r="U67" i="24" s="1"/>
  <c r="F30" i="20" s="1"/>
  <c r="G30" i="20" s="1"/>
  <c r="H30" i="20" s="1"/>
  <c r="C124" i="23"/>
  <c r="C122" i="23"/>
  <c r="C63" i="24"/>
  <c r="C61" i="24"/>
  <c r="C62" i="24"/>
  <c r="S64" i="21"/>
  <c r="S65" i="21" s="1"/>
  <c r="S67" i="21" s="1"/>
  <c r="F11" i="20" s="1"/>
  <c r="G11" i="20" s="1"/>
  <c r="H11" i="20" s="1"/>
  <c r="C64" i="22"/>
  <c r="C65" i="22" s="1"/>
  <c r="C67" i="22" s="1"/>
  <c r="F20" i="20" s="1"/>
  <c r="G20" i="20" s="1"/>
  <c r="H20" i="20" s="1"/>
  <c r="G7" i="20"/>
  <c r="H7" i="20" s="1"/>
  <c r="G17" i="20"/>
  <c r="H17" i="20" s="1"/>
  <c r="G5" i="20"/>
  <c r="H5" i="20" s="1"/>
  <c r="G3" i="20"/>
  <c r="H3" i="20" s="1"/>
  <c r="G10" i="20"/>
  <c r="H10" i="20" s="1"/>
  <c r="G15" i="20"/>
  <c r="H15" i="20" s="1"/>
  <c r="G14" i="20"/>
  <c r="H14" i="20" s="1"/>
  <c r="G18" i="20"/>
  <c r="H18" i="20" s="1"/>
  <c r="G12" i="20"/>
  <c r="H12" i="20" s="1"/>
  <c r="C125" i="23" l="1"/>
  <c r="C126" i="23" s="1"/>
  <c r="C128" i="23" s="1"/>
  <c r="H43" i="20" s="1"/>
  <c r="C64" i="24"/>
  <c r="C65" i="24" s="1"/>
  <c r="C67" i="24" s="1"/>
  <c r="F21" i="20" s="1"/>
  <c r="G21" i="20" s="1"/>
  <c r="H21" i="20" s="1"/>
  <c r="G9" i="20"/>
  <c r="H9" i="20" s="1"/>
  <c r="H39" i="20" l="1"/>
  <c r="H45" i="20" s="1"/>
  <c r="G39" i="2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Gilmar Macena Pereira</author>
  </authors>
  <commentList>
    <comment ref="A30" authorId="0" shapeId="0" xr:uid="{00000000-0006-0000-0100-000001000000}">
      <text>
        <r>
          <rPr>
            <b/>
            <sz val="12"/>
            <color indexed="81"/>
            <rFont val="Segoe UI"/>
            <family val="2"/>
          </rPr>
          <t>Raciocínio: 1,94% nos primeiros 12 meses + 10% de 1,94 em cada ano subsequente
Base de Cálculo: (1,94% + 0,194%+0,194%+0,194%+0,194%)/5 = 0,54%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Gilmar Macena Pereira</author>
  </authors>
  <commentList>
    <comment ref="A30" authorId="0" shapeId="0" xr:uid="{7EDB9FC6-C741-4BBC-9C8F-FC1F99D9CF67}">
      <text>
        <r>
          <rPr>
            <b/>
            <sz val="12"/>
            <color indexed="81"/>
            <rFont val="Segoe UI"/>
            <family val="2"/>
          </rPr>
          <t>Raciocínio: 1,94% nos primeiros 12 meses + 10% de 1,94 em cada ano subsequente
Base de Cálculo: (1,94% + 0,194%+0,194%+0,194%+0,194%)/5 = 0,54%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Gilmar Macena Pereira</author>
  </authors>
  <commentList>
    <comment ref="A30" authorId="0" shapeId="0" xr:uid="{A62A8DCC-8806-4478-B7D8-59A45DB4F702}">
      <text>
        <r>
          <rPr>
            <b/>
            <sz val="12"/>
            <color indexed="81"/>
            <rFont val="Segoe UI"/>
            <family val="2"/>
          </rPr>
          <t>Raciocínio: 1,94% nos primeiros 12 meses + 10% de 1,94 em cada ano subsequente
Base de Cálculo: (1,94% + 0,194%+0,194%+0,194%+0,194%)/5 = 0,54%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Gilmar Macena Pereira</author>
  </authors>
  <commentList>
    <comment ref="A30" authorId="0" shapeId="0" xr:uid="{53552ADD-B3F3-4119-8446-A0A7971C17C3}">
      <text>
        <r>
          <rPr>
            <b/>
            <sz val="12"/>
            <color indexed="81"/>
            <rFont val="Segoe UI"/>
            <family val="2"/>
          </rPr>
          <t>Raciocínio: 1,94% nos primeiros 12 meses + 10% de 1,94 em cada ano subsequente
Base de Cálculo: (1,94% + 0,194%+0,194%+0,194%+0,194%)/5 = 0,54%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Gilmar Macena Pereira</author>
  </authors>
  <commentList>
    <comment ref="A30" authorId="0" shapeId="0" xr:uid="{F24CC0B8-AEC8-4305-B006-494D67EDD39B}">
      <text>
        <r>
          <rPr>
            <b/>
            <sz val="12"/>
            <color indexed="81"/>
            <rFont val="Segoe UI"/>
            <family val="2"/>
          </rPr>
          <t>Raciocínio: 1,94% nos primeiros 12 meses + 10% de 1,94 em cada ano subsequente
Base de Cálculo: (1,94% + 0,194%+0,194%+0,194%+0,194%)/5 = 0,54%</t>
        </r>
      </text>
    </comment>
  </commentList>
</comments>
</file>

<file path=xl/sharedStrings.xml><?xml version="1.0" encoding="utf-8"?>
<sst xmlns="http://schemas.openxmlformats.org/spreadsheetml/2006/main" count="1158" uniqueCount="212">
  <si>
    <t>Região D</t>
  </si>
  <si>
    <t>Planilha</t>
  </si>
  <si>
    <t>CCT</t>
  </si>
  <si>
    <t>Município</t>
  </si>
  <si>
    <t>Horas
Semanais</t>
  </si>
  <si>
    <t>Qtde.
Funcionários</t>
  </si>
  <si>
    <t>Valor Unitário
Mensal</t>
  </si>
  <si>
    <t>Valor Total
mensal</t>
  </si>
  <si>
    <t>D-I</t>
  </si>
  <si>
    <t>D-II</t>
  </si>
  <si>
    <t>D-III</t>
  </si>
  <si>
    <t>D-IV</t>
  </si>
  <si>
    <t>D-V</t>
  </si>
  <si>
    <t>D-VI</t>
  </si>
  <si>
    <t>Equipamentos</t>
  </si>
  <si>
    <t>Total</t>
  </si>
  <si>
    <t>Jornada Extraordinária</t>
  </si>
  <si>
    <t>Total das HE</t>
  </si>
  <si>
    <t>Valor total do Contrato</t>
  </si>
  <si>
    <t>Salário integral</t>
  </si>
  <si>
    <t>Categoria profissional</t>
  </si>
  <si>
    <t>Faxineira</t>
  </si>
  <si>
    <t>Araguari</t>
  </si>
  <si>
    <t>Campos Altos</t>
  </si>
  <si>
    <t>Carmo do Paranaíba</t>
  </si>
  <si>
    <t>Coromandel</t>
  </si>
  <si>
    <t>Estrela do Sul</t>
  </si>
  <si>
    <t>Ibiá</t>
  </si>
  <si>
    <t>Itapagipe</t>
  </si>
  <si>
    <t>Ituiutaba</t>
  </si>
  <si>
    <t>Iturama</t>
  </si>
  <si>
    <t>Monte Alegre de Minas</t>
  </si>
  <si>
    <t>Monte Carmelo</t>
  </si>
  <si>
    <t>Nova Ponte</t>
  </si>
  <si>
    <t>Prata</t>
  </si>
  <si>
    <t>Santa Vitória</t>
  </si>
  <si>
    <t>São Gotardo</t>
  </si>
  <si>
    <t>Tupaciguara</t>
  </si>
  <si>
    <t>Carga Horária Semanal (2ªa 6ª)</t>
  </si>
  <si>
    <t>MONTANTE "A"</t>
  </si>
  <si>
    <t>DISCRIMINAÇÃO</t>
  </si>
  <si>
    <t>Valor</t>
  </si>
  <si>
    <t>1. Remuneração (=1.1 + 1.2+ 1.3+1.4)</t>
  </si>
  <si>
    <t>1.1. Salário</t>
  </si>
  <si>
    <t>1.2 Adicional de insalubridade: para limpeza de 
banheiros públicos e coletivos no percentual de 
40% sobre o salário mínino;</t>
  </si>
  <si>
    <t>1.3 - Adicional (outros)</t>
  </si>
  <si>
    <t>1.4 - Adicional (outros)</t>
  </si>
  <si>
    <t>2. Encargos Sociais incidentes 
sobre o valor do salário</t>
  </si>
  <si>
    <t>2.1. Grupo “A”</t>
  </si>
  <si>
    <t>Percentual</t>
  </si>
  <si>
    <t xml:space="preserve">a. INSS </t>
  </si>
  <si>
    <t>b. SESI/SESC</t>
  </si>
  <si>
    <t>c. SENAI/SENAC</t>
  </si>
  <si>
    <t>d. INCRA</t>
  </si>
  <si>
    <t>e. Salário-Educação</t>
  </si>
  <si>
    <t>f. FGTS</t>
  </si>
  <si>
    <t>g. RAT Ajustado</t>
  </si>
  <si>
    <t>h. SEBRAE</t>
  </si>
  <si>
    <t>2.2. Grupo “B”</t>
  </si>
  <si>
    <t>a. Férias e abono de férias (de 11,11 a 11,91)</t>
  </si>
  <si>
    <t>b. Auxílio-Doença</t>
  </si>
  <si>
    <t>c. Licença maternidade/paternidade</t>
  </si>
  <si>
    <t>d. Faltas legais</t>
  </si>
  <si>
    <t>e. Acidentes de trabalho</t>
  </si>
  <si>
    <t>f. Aviso prévio</t>
  </si>
  <si>
    <t>g. 13º. Salário (de 8,33 a 8,93)</t>
  </si>
  <si>
    <t>2.3. Grupo “C”</t>
  </si>
  <si>
    <t>a. Aviso prévio indenizado</t>
  </si>
  <si>
    <t>b. Indenização adicional</t>
  </si>
  <si>
    <t>c. Indenização (rescisões sem justa causa) - de 3,44</t>
  </si>
  <si>
    <t>2.4. Grupo “D”</t>
  </si>
  <si>
    <t>a. Incidência dos encargos do Grupo “A”
 sobre os itens do Grupo “B”</t>
  </si>
  <si>
    <t>VALOR TOTAL DOS ENCARGOS SOCIAIS</t>
  </si>
  <si>
    <t>VALOR GLOBAL DA MÃO-DE-OBRA</t>
  </si>
  <si>
    <t>MONTANTE "B"</t>
  </si>
  <si>
    <t>Itens</t>
  </si>
  <si>
    <t>Unitário</t>
  </si>
  <si>
    <t>1. Vale-Transporte: {[(valor do vale x 22 dias 
(segunda a sexta)]  x 2 vales]-[6% do salário básico]}</t>
  </si>
  <si>
    <t>Não cotado ou não existe</t>
  </si>
  <si>
    <t>2. Auxílio Alimentação - Vale alimentação  
(JORNADA = ou &gt; 190H ou 12x36) 22 dias x 
valor do vale com desconto de 20%</t>
  </si>
  <si>
    <t>Não aplica</t>
  </si>
  <si>
    <t>3. Auxílio Alimentação - Vale alimentação  (Valor Mensal único)</t>
  </si>
  <si>
    <t>4. PQM</t>
  </si>
  <si>
    <t>Não se aplica</t>
  </si>
  <si>
    <t>5. Programa de assistência familiar/PAF</t>
  </si>
  <si>
    <t>6. Seguro de vida em grupo</t>
  </si>
  <si>
    <t>7. Uniformes</t>
  </si>
  <si>
    <t>9. Programa de Assistência Odontológica</t>
  </si>
  <si>
    <t>10. Outros (especificar)</t>
  </si>
  <si>
    <t>11. Outros (especificar)</t>
  </si>
  <si>
    <t>TOTAL DO MONTANTE “B”</t>
  </si>
  <si>
    <t>SOMA "A" + "B"</t>
  </si>
  <si>
    <t>MONTANTE "C"</t>
  </si>
  <si>
    <t>1. Despesas administrativas/operacionais</t>
  </si>
  <si>
    <t>2. Lucro</t>
  </si>
  <si>
    <t>3. Tributos indiretos</t>
  </si>
  <si>
    <t>3.1. ISSQN sobre faturamento</t>
  </si>
  <si>
    <t>3.2. COFINS sobre faturamento</t>
  </si>
  <si>
    <t>3.3. PIS sobre faturamento</t>
  </si>
  <si>
    <t>Soma dos Tributos indiretos</t>
  </si>
  <si>
    <t>Taxa Global de Administração (1+2+3)</t>
  </si>
  <si>
    <t>VALORES UNITÁRIOS</t>
  </si>
  <si>
    <t>Araxá</t>
  </si>
  <si>
    <t>Não Aplica</t>
  </si>
  <si>
    <t>9. Outros (especificar)</t>
  </si>
  <si>
    <t>Arcos</t>
  </si>
  <si>
    <t>Lagoa da Prata</t>
  </si>
  <si>
    <t>Nova Serrana</t>
  </si>
  <si>
    <t>Oliveira</t>
  </si>
  <si>
    <t>Santo Antônio do Monte</t>
  </si>
  <si>
    <t>Bambuí</t>
  </si>
  <si>
    <t>Bonfim</t>
  </si>
  <si>
    <t>Dores do Indaiá</t>
  </si>
  <si>
    <t>Itapecerica</t>
  </si>
  <si>
    <t>Passa Tempo</t>
  </si>
  <si>
    <t>Pitangui</t>
  </si>
  <si>
    <t>Frutal</t>
  </si>
  <si>
    <t>Patos de Minas</t>
  </si>
  <si>
    <t>Conceição das Alagoas</t>
  </si>
  <si>
    <t>Sacramento</t>
  </si>
  <si>
    <t>Uberlândia</t>
  </si>
  <si>
    <t>Hora Extra</t>
  </si>
  <si>
    <t>1. Remuneração (=1.4+1.5)</t>
  </si>
  <si>
    <t>1.1. Salário Integral</t>
  </si>
  <si>
    <t>Quantidade</t>
  </si>
  <si>
    <t>Valor unitário</t>
  </si>
  <si>
    <t>1.4. Horas-extras 50%</t>
  </si>
  <si>
    <t>1.5. Horas extras 100%</t>
  </si>
  <si>
    <t>c. Indenização (rescisões sem justa 
causa) - de 3,44</t>
  </si>
  <si>
    <t>a. Incidência dos encargos do Grupo “A” 
sobre os itens do Grupo “B”</t>
  </si>
  <si>
    <t>Qte Vales</t>
  </si>
  <si>
    <t>Valor total</t>
  </si>
  <si>
    <r>
      <rPr>
        <b/>
        <sz val="10"/>
        <rFont val="Tahoma"/>
        <family val="2"/>
      </rPr>
      <t xml:space="preserve">1. </t>
    </r>
    <r>
      <rPr>
        <sz val="10"/>
        <rFont val="Tahoma"/>
        <family val="2"/>
      </rPr>
      <t>Vale-Transporte: 36 dias (12 sábados e 24 domingos ou feriados) x 2 vales x 2 funcionários x valor do VT</t>
    </r>
  </si>
  <si>
    <t>2 . Alimentação: NÃO SE APLICA. Cf. cl. 12a da CCT, o valor mensal do auxílio alimentação é fixo (R$287,83), independente da jornada.</t>
  </si>
  <si>
    <r>
      <t xml:space="preserve"> PLANILHA ORÇAMENTÁRIA - </t>
    </r>
    <r>
      <rPr>
        <b/>
        <sz val="9"/>
        <rFont val="Tahoma"/>
        <family val="2"/>
      </rPr>
      <t>EQUIPAMENTOS - REGIÃO</t>
    </r>
  </si>
  <si>
    <t>EQUIPAMENTOS/SERVIÇOS GERAIS</t>
  </si>
  <si>
    <t>QUANTIDADE TOTAL</t>
  </si>
  <si>
    <r>
      <t xml:space="preserve">VALOR UNITÁRIO </t>
    </r>
    <r>
      <rPr>
        <b/>
        <sz val="8"/>
        <rFont val="Arial"/>
        <family val="2"/>
      </rPr>
      <t>MENSAL</t>
    </r>
    <r>
      <rPr>
        <sz val="8"/>
        <rFont val="Arial"/>
        <family val="2"/>
      </rPr>
      <t xml:space="preserve">, COBRADO </t>
    </r>
    <r>
      <rPr>
        <b/>
        <sz val="8"/>
        <rFont val="Arial"/>
        <family val="2"/>
      </rPr>
      <t xml:space="preserve">A TÍTULO DE DEPRECIAÇÃO </t>
    </r>
    <r>
      <rPr>
        <sz val="8"/>
        <rFont val="Arial"/>
        <family val="2"/>
      </rPr>
      <t>DO EQUIPAMENTO</t>
    </r>
  </si>
  <si>
    <t>VALOR TOTAL</t>
  </si>
  <si>
    <t>Placa de plástico, indicativa de "Piso Escorregadio"</t>
  </si>
  <si>
    <t>Placa de plástico, indicativa de "banheiro em manutenção"</t>
  </si>
  <si>
    <t>Mangueira de borracha, 30 m</t>
  </si>
  <si>
    <t>Mangueira de borracha, 50 m</t>
  </si>
  <si>
    <t>Enceradeira doméstica ou industrial</t>
  </si>
  <si>
    <t>3.1. ISS sobre faturamento</t>
  </si>
  <si>
    <t>3.3. COFINS sobre faturamento</t>
  </si>
  <si>
    <t>3.4. PIS sobre faturamento</t>
  </si>
  <si>
    <t>Total Mensal</t>
  </si>
  <si>
    <r>
      <t xml:space="preserve">Obs.: Para fins de licitação será adotada, </t>
    </r>
    <r>
      <rPr>
        <b/>
        <sz val="10"/>
        <rFont val="Tahoma"/>
        <family val="2"/>
      </rPr>
      <t>exclusivamente nesta planilha de equipamentos</t>
    </r>
    <r>
      <rPr>
        <sz val="10"/>
        <rFont val="Tahoma"/>
        <family val="2"/>
      </rPr>
      <t xml:space="preserve">, a </t>
    </r>
    <r>
      <rPr>
        <b/>
        <sz val="10"/>
        <rFont val="Tahoma"/>
        <family val="2"/>
      </rPr>
      <t xml:space="preserve">MÉDIA </t>
    </r>
    <r>
      <rPr>
        <sz val="10"/>
        <rFont val="Tahoma"/>
        <family val="2"/>
      </rPr>
      <t xml:space="preserve">das alíquota do ISS utilizada pelos municípios desta região.
Durante a execução do contrato será adotada a alíquota referente ao município onde for prestado o serviço, conforme a legislação vigente. </t>
    </r>
  </si>
  <si>
    <t>Média Geral dos ISS</t>
  </si>
  <si>
    <t>FAXINEIRA - UNIFORMES/EPI/CRACHÁ</t>
  </si>
  <si>
    <t>TIPO</t>
  </si>
  <si>
    <t>QUANTIDADE ANUAL</t>
  </si>
  <si>
    <t>VALOR UNITÁRIO</t>
  </si>
  <si>
    <t>VALOR TOTAL ANUAL</t>
  </si>
  <si>
    <t>Calças</t>
  </si>
  <si>
    <t>Blusas</t>
  </si>
  <si>
    <t>Par de sapato</t>
  </si>
  <si>
    <t>Crachá</t>
  </si>
  <si>
    <t>EPI</t>
  </si>
  <si>
    <t>VALOR TOTAL MENSAL</t>
  </si>
  <si>
    <t>MG001106/2025</t>
  </si>
  <si>
    <t>8. Materiais e insumos</t>
  </si>
  <si>
    <t>f. Aviso prévio trabalhado</t>
  </si>
  <si>
    <t>Capinópolis</t>
  </si>
  <si>
    <t>Valor Total
60 meses</t>
  </si>
  <si>
    <t>MG000344/2025</t>
  </si>
  <si>
    <t>MG001011/2025</t>
  </si>
  <si>
    <r>
      <t xml:space="preserve">5. Programa de assistência familiar/PAF </t>
    </r>
    <r>
      <rPr>
        <b/>
        <sz val="10"/>
        <rFont val="Tahoma"/>
        <family val="2"/>
      </rPr>
      <t>(Apenas Arcos, Lagoa da Prata, Nova Serrana, Oliveira e  Sto. Ant. Monte)</t>
    </r>
  </si>
  <si>
    <t>Luz</t>
  </si>
  <si>
    <t>MG000478/2025</t>
  </si>
  <si>
    <r>
      <t xml:space="preserve">5. Programa de assistência familiar/PAF 
</t>
    </r>
    <r>
      <rPr>
        <b/>
        <sz val="10"/>
        <rFont val="Tahoma"/>
        <family val="2"/>
      </rPr>
      <t>(Apenas Frutal e Patos de Minas)</t>
    </r>
  </si>
  <si>
    <t>MG001252/2025</t>
  </si>
  <si>
    <t>TRIBUNAL REGIONAL ELEITORAL DE MINAS GERAIS - TRE-MG</t>
  </si>
  <si>
    <t>SECRETARIA DE GESTÃO ADMINISTRATIVA</t>
  </si>
  <si>
    <t>ANEXO VII - RELAÇÃO DE MATERIAIS, CONSUMO E PREÇO MÉDIO POR REGIÃO</t>
  </si>
  <si>
    <t>QUANTIDADE DE CARTÓRIOS ELEITORAIS</t>
  </si>
  <si>
    <t>ITENS</t>
  </si>
  <si>
    <t>preço</t>
  </si>
  <si>
    <t>consumo médio não eleitoral</t>
  </si>
  <si>
    <t>consumo médio eleitoral</t>
  </si>
  <si>
    <t>preço médio não eleitoral</t>
  </si>
  <si>
    <t>preço médio eleitoral</t>
  </si>
  <si>
    <t>valor médio 60 meses</t>
  </si>
  <si>
    <t xml:space="preserve">DESINFETANTE DE CITRONELA/EUCALIPTO - FRASCO COM 02 LITROS </t>
  </si>
  <si>
    <t>DESINFETANTE FLORAL/LAVANDA - FRASCO COM 2 LITROS</t>
  </si>
  <si>
    <t xml:space="preserve">DETERGENTE LÍQUIDO - EMB. 500ML </t>
  </si>
  <si>
    <t>DETERGENTE PASTOSO - GALÃO DE 5 LITROS</t>
  </si>
  <si>
    <t xml:space="preserve">ESPONJA DUPLA FACE PARA COZINHA </t>
  </si>
  <si>
    <t>FLANELA BRANCA PARA LIMPEZA</t>
  </si>
  <si>
    <t>INSETICIDA EM AEROSSOL</t>
  </si>
  <si>
    <t>LIMPADOR INSTANTÂNEO MULTIUSO (FRASCO COM 500 ML)</t>
  </si>
  <si>
    <t>PURIFICADOR DE AR - LATA COM 360 OU 400 ML - LATA</t>
  </si>
  <si>
    <t>SABONETE LÍQUIDO (EMBALAGEM COM 05 LITROS)</t>
  </si>
  <si>
    <t xml:space="preserve"> SACO DE PANO PARA LIMPEZA </t>
  </si>
  <si>
    <t>SACO PLÁSTICO PARA LIXO - 100L - CENTO</t>
  </si>
  <si>
    <t>SACO PLÁSTICO PARA LIXO - 20L - CENTO</t>
  </si>
  <si>
    <t>SACO PLÁSTICO PARA LIXO - 60L - CENTO</t>
  </si>
  <si>
    <t>SAPONÁCEO EM PASTA - POTE 500G</t>
  </si>
  <si>
    <t xml:space="preserve">SAPONÁCEO LÍQUIDO </t>
  </si>
  <si>
    <t xml:space="preserve"> ÁGUA SANITÁRIA - FRASCO COM 02 LITROS</t>
  </si>
  <si>
    <t>VASSOURA DE PIAÇAVA, Nº 5 - PEÇA</t>
  </si>
  <si>
    <t>VASSOURA DE PÊLO SINTÉTICO , PEQUENA (40 CM) - PEÇA</t>
  </si>
  <si>
    <t xml:space="preserve"> RODO DE 40 CM - PEÇA</t>
  </si>
  <si>
    <t xml:space="preserve"> ÁLCOOL ETÍLICO HIDRATADO LÍQUIDO 70º - FRASCO - EV. 102 - CC22</t>
  </si>
  <si>
    <t>ÁLCOOL EM GEL 70º - FRASCO - CC22</t>
  </si>
  <si>
    <t>BALDE 15 LITROS - PEÇA -</t>
  </si>
  <si>
    <t>TOTAIS POR CARTÓRIO - 60 MESES</t>
  </si>
  <si>
    <t>TOTAIS DA REGIÃO - 60 MESES</t>
  </si>
  <si>
    <t>MÉDIA MÊS POR CARTÓRIO</t>
  </si>
  <si>
    <t>MÉDIA MÊS DA REGIÃO</t>
  </si>
  <si>
    <t>REGIÃO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</si>
</sst>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[hh]:mm"/>
    <numFmt numFmtId="166" formatCode="_-* #,##0.0000_-;\-* #,##0.0000_-;_-* &quot;-&quot;??_-;_-@_-"/>
    <numFmt numFmtId="167" formatCode="&quot;R$&quot;\ #,##0.00;[Red]&quot;R$&quot;\ #,##0.00"/>
    <numFmt numFmtId="168" formatCode="0.0000"/>
    <numFmt numFmtId="169" formatCode="_-&quot;R$&quot;\ * #,##0.0000_-;\-&quot;R$&quot;\ * #,##0.0000_-;_-&quot;R$&quot;\ * &quot;-&quot;????_-;_-@_-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12"/>
      <name val="Tahoma"/>
      <family val="2"/>
    </font>
    <font>
      <sz val="10"/>
      <name val="Tahoma"/>
      <family val="2"/>
    </font>
    <font>
      <b/>
      <sz val="10"/>
      <name val="Tahoma"/>
      <family val="2"/>
    </font>
    <font>
      <b/>
      <sz val="10"/>
      <name val="Arial"/>
      <family val="2"/>
    </font>
    <font>
      <b/>
      <sz val="10"/>
      <color indexed="18"/>
      <name val="Tahoma"/>
      <family val="2"/>
    </font>
    <font>
      <sz val="10"/>
      <color indexed="18"/>
      <name val="Tahoma"/>
      <family val="2"/>
    </font>
    <font>
      <sz val="9"/>
      <name val="Verdana"/>
      <family val="2"/>
    </font>
    <font>
      <b/>
      <sz val="12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sz val="10"/>
      <name val="Arial"/>
      <family val="2"/>
    </font>
    <font>
      <sz val="8"/>
      <name val="Tahoma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color indexed="81"/>
      <name val="Segoe UI"/>
      <family val="2"/>
    </font>
    <font>
      <sz val="4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85">
    <xf numFmtId="0" fontId="0" fillId="0" borderId="0" xfId="0"/>
    <xf numFmtId="164" fontId="3" fillId="2" borderId="0" xfId="2" applyNumberFormat="1" applyFont="1" applyFill="1" applyBorder="1" applyAlignment="1" applyProtection="1">
      <alignment horizontal="center" vertical="center"/>
    </xf>
    <xf numFmtId="44" fontId="0" fillId="2" borderId="0" xfId="2" applyFont="1" applyFill="1" applyBorder="1" applyAlignment="1" applyProtection="1">
      <alignment horizontal="center" vertical="center"/>
    </xf>
    <xf numFmtId="2" fontId="5" fillId="0" borderId="1" xfId="2" applyNumberFormat="1" applyFont="1" applyFill="1" applyBorder="1" applyAlignment="1" applyProtection="1">
      <alignment horizontal="center" vertical="center"/>
    </xf>
    <xf numFmtId="2" fontId="6" fillId="0" borderId="1" xfId="1" applyNumberFormat="1" applyFont="1" applyFill="1" applyBorder="1" applyAlignment="1" applyProtection="1">
      <alignment horizontal="center" vertical="center"/>
    </xf>
    <xf numFmtId="2" fontId="7" fillId="0" borderId="1" xfId="2" applyNumberFormat="1" applyFont="1" applyFill="1" applyBorder="1" applyAlignment="1" applyProtection="1">
      <alignment horizontal="center" vertical="center"/>
    </xf>
    <xf numFmtId="2" fontId="5" fillId="0" borderId="1" xfId="1" applyNumberFormat="1" applyFont="1" applyFill="1" applyBorder="1" applyAlignment="1" applyProtection="1">
      <alignment horizontal="center" vertical="center"/>
    </xf>
    <xf numFmtId="2" fontId="8" fillId="0" borderId="1" xfId="2" applyNumberFormat="1" applyFont="1" applyFill="1" applyBorder="1" applyAlignment="1" applyProtection="1">
      <alignment horizontal="center" vertical="center"/>
    </xf>
    <xf numFmtId="0" fontId="1" fillId="2" borderId="0" xfId="0" applyFont="1" applyFill="1"/>
    <xf numFmtId="0" fontId="0" fillId="2" borderId="0" xfId="0" applyFill="1"/>
    <xf numFmtId="2" fontId="0" fillId="2" borderId="0" xfId="0" applyNumberFormat="1" applyFill="1"/>
    <xf numFmtId="43" fontId="0" fillId="2" borderId="1" xfId="3" applyFont="1" applyFill="1" applyBorder="1"/>
    <xf numFmtId="2" fontId="6" fillId="0" borderId="1" xfId="1" applyNumberFormat="1" applyFont="1" applyFill="1" applyBorder="1" applyAlignment="1" applyProtection="1">
      <alignment horizontal="center" vertical="top"/>
    </xf>
    <xf numFmtId="4" fontId="8" fillId="0" borderId="1" xfId="2" applyNumberFormat="1" applyFont="1" applyFill="1" applyBorder="1" applyAlignment="1" applyProtection="1">
      <alignment horizontal="center" vertical="center"/>
    </xf>
    <xf numFmtId="10" fontId="4" fillId="6" borderId="1" xfId="1" applyNumberFormat="1" applyFont="1" applyFill="1" applyBorder="1" applyAlignment="1" applyProtection="1">
      <alignment horizontal="center" vertical="center"/>
      <protection locked="0"/>
    </xf>
    <xf numFmtId="4" fontId="3" fillId="0" borderId="1" xfId="2" applyNumberFormat="1" applyFont="1" applyFill="1" applyBorder="1" applyAlignment="1" applyProtection="1">
      <alignment horizontal="center" vertical="center"/>
    </xf>
    <xf numFmtId="10" fontId="4" fillId="8" borderId="1" xfId="1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>
      <alignment horizontal="center" vertical="center"/>
    </xf>
    <xf numFmtId="43" fontId="0" fillId="2" borderId="8" xfId="3" applyFont="1" applyFill="1" applyBorder="1"/>
    <xf numFmtId="0" fontId="0" fillId="2" borderId="10" xfId="0" applyFill="1" applyBorder="1" applyAlignment="1">
      <alignment horizontal="center" vertical="center"/>
    </xf>
    <xf numFmtId="43" fontId="0" fillId="2" borderId="11" xfId="3" applyFont="1" applyFill="1" applyBorder="1"/>
    <xf numFmtId="44" fontId="1" fillId="11" borderId="12" xfId="0" applyNumberFormat="1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/>
    </xf>
    <xf numFmtId="0" fontId="1" fillId="7" borderId="11" xfId="0" applyFont="1" applyFill="1" applyBorder="1" applyAlignment="1">
      <alignment horizontal="center" vertical="center" wrapText="1"/>
    </xf>
    <xf numFmtId="0" fontId="1" fillId="7" borderId="12" xfId="0" applyFont="1" applyFill="1" applyBorder="1" applyAlignment="1">
      <alignment horizontal="center" vertical="center" wrapText="1"/>
    </xf>
    <xf numFmtId="1" fontId="0" fillId="2" borderId="1" xfId="3" applyNumberFormat="1" applyFont="1" applyFill="1" applyBorder="1" applyAlignment="1">
      <alignment horizontal="center"/>
    </xf>
    <xf numFmtId="10" fontId="4" fillId="12" borderId="1" xfId="1" applyNumberFormat="1" applyFont="1" applyFill="1" applyBorder="1" applyAlignment="1" applyProtection="1">
      <alignment horizontal="center" vertical="center"/>
      <protection locked="0"/>
    </xf>
    <xf numFmtId="10" fontId="4" fillId="12" borderId="1" xfId="1" applyNumberFormat="1" applyFont="1" applyFill="1" applyBorder="1" applyAlignment="1" applyProtection="1">
      <alignment horizontal="center" vertical="center" wrapText="1"/>
      <protection locked="0"/>
    </xf>
    <xf numFmtId="10" fontId="4" fillId="13" borderId="1" xfId="1" applyNumberFormat="1" applyFont="1" applyFill="1" applyBorder="1" applyAlignment="1" applyProtection="1">
      <alignment horizontal="center" vertical="center"/>
      <protection locked="0"/>
    </xf>
    <xf numFmtId="10" fontId="4" fillId="13" borderId="1" xfId="1" applyNumberFormat="1" applyFont="1" applyFill="1" applyBorder="1" applyAlignment="1" applyProtection="1">
      <alignment horizontal="center" vertical="center" wrapText="1"/>
      <protection locked="0"/>
    </xf>
    <xf numFmtId="166" fontId="0" fillId="2" borderId="11" xfId="3" applyNumberFormat="1" applyFont="1" applyFill="1" applyBorder="1"/>
    <xf numFmtId="0" fontId="1" fillId="7" borderId="10" xfId="0" applyFont="1" applyFill="1" applyBorder="1" applyAlignment="1">
      <alignment horizontal="center" vertical="center" wrapText="1"/>
    </xf>
    <xf numFmtId="2" fontId="0" fillId="2" borderId="5" xfId="0" applyNumberFormat="1" applyFill="1" applyBorder="1" applyAlignment="1"/>
    <xf numFmtId="44" fontId="1" fillId="2" borderId="18" xfId="2" applyNumberFormat="1" applyFont="1" applyFill="1" applyBorder="1"/>
    <xf numFmtId="0" fontId="0" fillId="2" borderId="1" xfId="0" applyFill="1" applyBorder="1" applyAlignment="1">
      <alignment horizontal="center"/>
    </xf>
    <xf numFmtId="0" fontId="5" fillId="5" borderId="1" xfId="0" applyFont="1" applyFill="1" applyBorder="1" applyAlignment="1" applyProtection="1">
      <alignment vertical="center"/>
    </xf>
    <xf numFmtId="0" fontId="4" fillId="2" borderId="0" xfId="0" applyFont="1" applyFill="1" applyAlignment="1" applyProtection="1">
      <alignment vertical="center"/>
    </xf>
    <xf numFmtId="0" fontId="0" fillId="2" borderId="0" xfId="0" applyFill="1" applyAlignment="1" applyProtection="1">
      <alignment vertical="center"/>
    </xf>
    <xf numFmtId="0" fontId="5" fillId="0" borderId="1" xfId="0" applyFont="1" applyBorder="1" applyAlignment="1" applyProtection="1">
      <alignment horizontal="left" vertical="center" wrapText="1"/>
    </xf>
    <xf numFmtId="0" fontId="5" fillId="4" borderId="1" xfId="0" applyFont="1" applyFill="1" applyBorder="1" applyAlignment="1" applyProtection="1">
      <alignment vertical="center" wrapText="1"/>
    </xf>
    <xf numFmtId="0" fontId="5" fillId="0" borderId="1" xfId="0" applyFont="1" applyBorder="1" applyAlignment="1" applyProtection="1">
      <alignment vertical="center" wrapText="1"/>
    </xf>
    <xf numFmtId="0" fontId="3" fillId="0" borderId="1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left" vertical="center" wrapText="1"/>
    </xf>
    <xf numFmtId="0" fontId="5" fillId="2" borderId="1" xfId="0" applyFont="1" applyFill="1" applyBorder="1" applyAlignment="1" applyProtection="1">
      <alignment vertical="center" wrapText="1"/>
    </xf>
    <xf numFmtId="2" fontId="5" fillId="0" borderId="1" xfId="0" applyNumberFormat="1" applyFont="1" applyBorder="1" applyAlignment="1" applyProtection="1">
      <alignment horizontal="center" vertical="center"/>
    </xf>
    <xf numFmtId="10" fontId="8" fillId="0" borderId="7" xfId="1" applyNumberFormat="1" applyFont="1" applyBorder="1" applyAlignment="1" applyProtection="1">
      <alignment horizontal="center" vertical="top"/>
    </xf>
    <xf numFmtId="10" fontId="3" fillId="0" borderId="1" xfId="1" applyNumberFormat="1" applyFont="1" applyBorder="1" applyAlignment="1" applyProtection="1">
      <alignment horizontal="center" vertical="center"/>
    </xf>
    <xf numFmtId="2" fontId="3" fillId="0" borderId="1" xfId="0" applyNumberFormat="1" applyFont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left" vertical="center" wrapText="1"/>
    </xf>
    <xf numFmtId="43" fontId="4" fillId="0" borderId="1" xfId="3" applyFont="1" applyFill="1" applyBorder="1" applyAlignment="1" applyProtection="1">
      <alignment vertical="center"/>
    </xf>
    <xf numFmtId="2" fontId="4" fillId="0" borderId="1" xfId="0" applyNumberFormat="1" applyFont="1" applyBorder="1" applyAlignment="1" applyProtection="1">
      <alignment horizontal="left" vertical="center" wrapText="1"/>
    </xf>
    <xf numFmtId="2" fontId="4" fillId="0" borderId="1" xfId="2" applyNumberFormat="1" applyFont="1" applyFill="1" applyBorder="1" applyAlignment="1" applyProtection="1">
      <alignment vertical="center"/>
    </xf>
    <xf numFmtId="2" fontId="4" fillId="0" borderId="1" xfId="0" applyNumberFormat="1" applyFont="1" applyBorder="1" applyAlignment="1" applyProtection="1">
      <alignment vertical="center"/>
    </xf>
    <xf numFmtId="0" fontId="5" fillId="0" borderId="1" xfId="0" applyFont="1" applyBorder="1" applyAlignment="1" applyProtection="1">
      <alignment horizontal="center" vertical="center" wrapText="1"/>
    </xf>
    <xf numFmtId="2" fontId="5" fillId="0" borderId="1" xfId="0" applyNumberFormat="1" applyFont="1" applyBorder="1" applyAlignment="1" applyProtection="1">
      <alignment horizontal="left" vertical="center" wrapText="1"/>
    </xf>
    <xf numFmtId="10" fontId="7" fillId="0" borderId="1" xfId="1" applyNumberFormat="1" applyFont="1" applyBorder="1" applyAlignment="1" applyProtection="1">
      <alignment horizontal="center" vertical="center"/>
    </xf>
    <xf numFmtId="0" fontId="4" fillId="2" borderId="0" xfId="0" applyFont="1" applyFill="1" applyAlignment="1" applyProtection="1">
      <alignment horizontal="left" vertical="center" wrapText="1"/>
    </xf>
    <xf numFmtId="2" fontId="0" fillId="2" borderId="0" xfId="0" applyNumberFormat="1" applyFill="1" applyAlignment="1" applyProtection="1">
      <alignment horizontal="center" vertical="center"/>
    </xf>
    <xf numFmtId="2" fontId="0" fillId="2" borderId="0" xfId="0" applyNumberFormat="1" applyFill="1" applyAlignment="1" applyProtection="1">
      <alignment vertical="center"/>
    </xf>
    <xf numFmtId="0" fontId="0" fillId="2" borderId="0" xfId="0" applyFill="1" applyAlignment="1" applyProtection="1">
      <alignment horizontal="center" vertical="center"/>
    </xf>
    <xf numFmtId="0" fontId="4" fillId="12" borderId="1" xfId="0" applyFont="1" applyFill="1" applyBorder="1" applyAlignment="1" applyProtection="1">
      <alignment horizontal="left" vertical="center" wrapText="1"/>
      <protection locked="0"/>
    </xf>
    <xf numFmtId="10" fontId="9" fillId="12" borderId="1" xfId="1" applyNumberFormat="1" applyFont="1" applyFill="1" applyBorder="1" applyAlignment="1" applyProtection="1">
      <alignment horizontal="center" vertical="center"/>
      <protection locked="0"/>
    </xf>
    <xf numFmtId="10" fontId="9" fillId="13" borderId="1" xfId="1" applyNumberFormat="1" applyFont="1" applyFill="1" applyBorder="1" applyAlignment="1" applyProtection="1">
      <alignment horizontal="center" vertical="center"/>
      <protection locked="0"/>
    </xf>
    <xf numFmtId="2" fontId="0" fillId="12" borderId="1" xfId="0" applyNumberFormat="1" applyFill="1" applyBorder="1" applyAlignment="1" applyProtection="1">
      <alignment horizontal="center" vertical="center"/>
      <protection locked="0"/>
    </xf>
    <xf numFmtId="0" fontId="0" fillId="12" borderId="1" xfId="0" applyFill="1" applyBorder="1" applyAlignment="1" applyProtection="1">
      <alignment horizontal="center" vertical="center"/>
      <protection locked="0"/>
    </xf>
    <xf numFmtId="2" fontId="4" fillId="12" borderId="1" xfId="0" applyNumberFormat="1" applyFont="1" applyFill="1" applyBorder="1" applyAlignment="1" applyProtection="1">
      <alignment horizontal="left" vertical="center" wrapText="1"/>
      <protection locked="0"/>
    </xf>
    <xf numFmtId="10" fontId="7" fillId="12" borderId="1" xfId="1" applyNumberFormat="1" applyFont="1" applyFill="1" applyBorder="1" applyAlignment="1" applyProtection="1">
      <alignment horizontal="center" vertical="center"/>
      <protection locked="0"/>
    </xf>
    <xf numFmtId="44" fontId="8" fillId="2" borderId="22" xfId="2" applyFont="1" applyFill="1" applyBorder="1" applyAlignment="1" applyProtection="1">
      <alignment horizontal="center" vertical="top"/>
    </xf>
    <xf numFmtId="44" fontId="8" fillId="2" borderId="24" xfId="2" applyFont="1" applyFill="1" applyBorder="1" applyAlignment="1" applyProtection="1">
      <alignment horizontal="center" vertical="top"/>
    </xf>
    <xf numFmtId="44" fontId="8" fillId="2" borderId="24" xfId="2" applyFont="1" applyFill="1" applyBorder="1" applyAlignment="1" applyProtection="1">
      <alignment horizontal="center"/>
    </xf>
    <xf numFmtId="44" fontId="7" fillId="2" borderId="24" xfId="2" applyFont="1" applyFill="1" applyBorder="1" applyAlignment="1" applyProtection="1">
      <alignment horizontal="center"/>
    </xf>
    <xf numFmtId="44" fontId="8" fillId="2" borderId="0" xfId="2" applyFont="1" applyFill="1" applyBorder="1" applyAlignment="1" applyProtection="1">
      <alignment horizontal="center"/>
    </xf>
    <xf numFmtId="44" fontId="3" fillId="2" borderId="20" xfId="2" applyFont="1" applyFill="1" applyBorder="1" applyAlignment="1" applyProtection="1">
      <alignment horizontal="center"/>
    </xf>
    <xf numFmtId="0" fontId="1" fillId="7" borderId="7" xfId="0" applyFont="1" applyFill="1" applyBorder="1" applyAlignment="1">
      <alignment horizontal="center" vertical="center"/>
    </xf>
    <xf numFmtId="44" fontId="1" fillId="7" borderId="7" xfId="2" applyFont="1" applyFill="1" applyBorder="1" applyAlignment="1">
      <alignment horizontal="center"/>
    </xf>
    <xf numFmtId="0" fontId="0" fillId="2" borderId="0" xfId="0" applyFont="1" applyFill="1" applyAlignment="1" applyProtection="1">
      <alignment vertical="center"/>
    </xf>
    <xf numFmtId="10" fontId="4" fillId="8" borderId="1" xfId="1" applyNumberFormat="1" applyFont="1" applyFill="1" applyBorder="1" applyAlignment="1" applyProtection="1">
      <alignment horizontal="center" vertical="center"/>
      <protection locked="0"/>
    </xf>
    <xf numFmtId="44" fontId="0" fillId="2" borderId="9" xfId="3" applyNumberFormat="1" applyFont="1" applyFill="1" applyBorder="1"/>
    <xf numFmtId="44" fontId="0" fillId="2" borderId="12" xfId="3" applyNumberFormat="1" applyFont="1" applyFill="1" applyBorder="1"/>
    <xf numFmtId="44" fontId="1" fillId="7" borderId="7" xfId="2" applyNumberFormat="1" applyFont="1" applyFill="1" applyBorder="1" applyAlignment="1">
      <alignment horizontal="center"/>
    </xf>
    <xf numFmtId="164" fontId="4" fillId="2" borderId="1" xfId="2" applyNumberFormat="1" applyFont="1" applyFill="1" applyBorder="1" applyAlignment="1" applyProtection="1">
      <alignment vertical="center" wrapText="1"/>
    </xf>
    <xf numFmtId="164" fontId="4" fillId="2" borderId="1" xfId="2" applyNumberFormat="1" applyFont="1" applyFill="1" applyBorder="1" applyAlignment="1" applyProtection="1"/>
    <xf numFmtId="164" fontId="5" fillId="2" borderId="1" xfId="2" applyNumberFormat="1" applyFont="1" applyFill="1" applyBorder="1" applyAlignment="1" applyProtection="1"/>
    <xf numFmtId="0" fontId="5" fillId="2" borderId="1" xfId="0" applyFont="1" applyFill="1" applyBorder="1" applyAlignment="1" applyProtection="1">
      <alignment vertical="center"/>
    </xf>
    <xf numFmtId="0" fontId="5" fillId="2" borderId="1" xfId="0" applyFont="1" applyFill="1" applyBorder="1" applyAlignment="1" applyProtection="1">
      <alignment horizontal="left" vertical="center"/>
    </xf>
    <xf numFmtId="0" fontId="5" fillId="2" borderId="1" xfId="0" applyFont="1" applyFill="1" applyBorder="1" applyAlignment="1" applyProtection="1">
      <alignment horizontal="left" vertical="center" wrapText="1"/>
    </xf>
    <xf numFmtId="10" fontId="4" fillId="13" borderId="1" xfId="1" applyNumberFormat="1" applyFont="1" applyFill="1" applyBorder="1" applyAlignment="1" applyProtection="1">
      <alignment horizontal="center" vertical="center"/>
    </xf>
    <xf numFmtId="10" fontId="9" fillId="13" borderId="1" xfId="1" applyNumberFormat="1" applyFont="1" applyFill="1" applyBorder="1" applyAlignment="1" applyProtection="1">
      <alignment horizontal="center" vertical="center"/>
    </xf>
    <xf numFmtId="2" fontId="0" fillId="12" borderId="1" xfId="0" applyNumberFormat="1" applyFill="1" applyBorder="1" applyAlignment="1" applyProtection="1">
      <alignment horizontal="center" vertical="center"/>
    </xf>
    <xf numFmtId="0" fontId="0" fillId="12" borderId="1" xfId="0" applyFill="1" applyBorder="1" applyAlignment="1" applyProtection="1">
      <alignment horizontal="center" vertical="center"/>
    </xf>
    <xf numFmtId="10" fontId="4" fillId="13" borderId="1" xfId="1" applyNumberFormat="1" applyFont="1" applyFill="1" applyBorder="1" applyAlignment="1" applyProtection="1">
      <alignment horizontal="center" vertical="center" wrapText="1"/>
    </xf>
    <xf numFmtId="10" fontId="7" fillId="12" borderId="1" xfId="1" applyNumberFormat="1" applyFont="1" applyFill="1" applyBorder="1" applyAlignment="1" applyProtection="1">
      <alignment horizontal="center" vertical="center"/>
    </xf>
    <xf numFmtId="2" fontId="5" fillId="0" borderId="2" xfId="2" applyNumberFormat="1" applyFont="1" applyFill="1" applyBorder="1" applyAlignment="1" applyProtection="1">
      <alignment horizontal="center" vertical="center"/>
    </xf>
    <xf numFmtId="4" fontId="8" fillId="0" borderId="2" xfId="2" applyNumberFormat="1" applyFont="1" applyFill="1" applyBorder="1" applyAlignment="1" applyProtection="1">
      <alignment horizontal="center" vertical="center"/>
    </xf>
    <xf numFmtId="4" fontId="3" fillId="0" borderId="2" xfId="2" applyNumberFormat="1" applyFont="1" applyFill="1" applyBorder="1" applyAlignment="1" applyProtection="1">
      <alignment horizontal="center" vertical="center"/>
    </xf>
    <xf numFmtId="43" fontId="4" fillId="0" borderId="2" xfId="3" applyFont="1" applyFill="1" applyBorder="1" applyAlignment="1" applyProtection="1">
      <alignment vertical="center"/>
    </xf>
    <xf numFmtId="2" fontId="4" fillId="0" borderId="2" xfId="2" applyNumberFormat="1" applyFont="1" applyFill="1" applyBorder="1" applyAlignment="1" applyProtection="1">
      <alignment vertical="center"/>
    </xf>
    <xf numFmtId="2" fontId="8" fillId="0" borderId="2" xfId="2" applyNumberFormat="1" applyFont="1" applyFill="1" applyBorder="1" applyAlignment="1" applyProtection="1">
      <alignment horizontal="center" vertical="center"/>
    </xf>
    <xf numFmtId="2" fontId="5" fillId="0" borderId="2" xfId="0" applyNumberFormat="1" applyFont="1" applyBorder="1" applyAlignment="1" applyProtection="1">
      <alignment horizontal="left" vertical="center" wrapText="1"/>
    </xf>
    <xf numFmtId="2" fontId="7" fillId="0" borderId="2" xfId="2" applyNumberFormat="1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right" vertical="top" wrapText="1"/>
    </xf>
    <xf numFmtId="0" fontId="5" fillId="9" borderId="2" xfId="0" applyFont="1" applyFill="1" applyBorder="1" applyAlignment="1" applyProtection="1">
      <alignment vertical="center" wrapText="1"/>
    </xf>
    <xf numFmtId="0" fontId="5" fillId="0" borderId="1" xfId="0" applyFont="1" applyBorder="1" applyAlignment="1" applyProtection="1">
      <alignment vertical="top" wrapText="1"/>
    </xf>
    <xf numFmtId="0" fontId="3" fillId="0" borderId="1" xfId="0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left" vertical="top" wrapText="1"/>
    </xf>
    <xf numFmtId="165" fontId="4" fillId="0" borderId="1" xfId="0" applyNumberFormat="1" applyFont="1" applyBorder="1" applyAlignment="1" applyProtection="1">
      <alignment horizontal="center" wrapText="1"/>
    </xf>
    <xf numFmtId="2" fontId="4" fillId="0" borderId="7" xfId="2" applyNumberFormat="1" applyFont="1" applyFill="1" applyBorder="1" applyAlignment="1" applyProtection="1">
      <alignment horizontal="center"/>
    </xf>
    <xf numFmtId="2" fontId="5" fillId="0" borderId="1" xfId="0" applyNumberFormat="1" applyFont="1" applyBorder="1" applyAlignment="1" applyProtection="1">
      <alignment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9" borderId="4" xfId="0" applyFont="1" applyFill="1" applyBorder="1" applyAlignment="1" applyProtection="1">
      <alignment vertical="center" wrapText="1"/>
    </xf>
    <xf numFmtId="2" fontId="5" fillId="9" borderId="3" xfId="0" applyNumberFormat="1" applyFont="1" applyFill="1" applyBorder="1" applyAlignment="1" applyProtection="1">
      <alignment vertical="center" wrapText="1"/>
    </xf>
    <xf numFmtId="0" fontId="4" fillId="3" borderId="1" xfId="0" applyFont="1" applyFill="1" applyBorder="1" applyAlignment="1" applyProtection="1">
      <alignment horizontal="left" vertical="top" wrapText="1"/>
    </xf>
    <xf numFmtId="0" fontId="4" fillId="0" borderId="1" xfId="2" applyNumberFormat="1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top" wrapText="1"/>
    </xf>
    <xf numFmtId="2" fontId="5" fillId="0" borderId="1" xfId="0" applyNumberFormat="1" applyFont="1" applyBorder="1" applyAlignment="1" applyProtection="1">
      <alignment horizontal="center" vertical="top" wrapText="1"/>
    </xf>
    <xf numFmtId="10" fontId="5" fillId="0" borderId="1" xfId="1" applyNumberFormat="1" applyFont="1" applyBorder="1" applyAlignment="1" applyProtection="1">
      <alignment horizontal="left" vertical="top" wrapText="1"/>
    </xf>
    <xf numFmtId="4" fontId="5" fillId="0" borderId="1" xfId="0" applyNumberFormat="1" applyFont="1" applyBorder="1" applyAlignment="1" applyProtection="1">
      <alignment vertical="top" wrapText="1"/>
    </xf>
    <xf numFmtId="10" fontId="9" fillId="6" borderId="1" xfId="1" applyNumberFormat="1" applyFont="1" applyFill="1" applyBorder="1" applyAlignment="1" applyProtection="1">
      <alignment horizontal="center" vertical="center"/>
      <protection locked="0"/>
    </xf>
    <xf numFmtId="0" fontId="0" fillId="2" borderId="0" xfId="0" applyFill="1" applyProtection="1"/>
    <xf numFmtId="0" fontId="14" fillId="11" borderId="7" xfId="0" applyFont="1" applyFill="1" applyBorder="1" applyAlignment="1" applyProtection="1">
      <alignment horizontal="center" vertical="center" wrapText="1"/>
    </xf>
    <xf numFmtId="0" fontId="15" fillId="11" borderId="7" xfId="0" applyFont="1" applyFill="1" applyBorder="1" applyAlignment="1" applyProtection="1">
      <alignment horizontal="center" vertical="center" wrapText="1" shrinkToFit="1"/>
    </xf>
    <xf numFmtId="0" fontId="15" fillId="11" borderId="7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44" fontId="15" fillId="2" borderId="1" xfId="2" applyFont="1" applyFill="1" applyBorder="1" applyAlignment="1" applyProtection="1">
      <alignment horizontal="center" vertical="center"/>
    </xf>
    <xf numFmtId="44" fontId="13" fillId="2" borderId="1" xfId="2" applyFont="1" applyFill="1" applyBorder="1" applyAlignment="1" applyProtection="1">
      <alignment horizontal="center" vertical="center"/>
    </xf>
    <xf numFmtId="0" fontId="11" fillId="2" borderId="0" xfId="0" applyFont="1" applyFill="1" applyProtection="1"/>
    <xf numFmtId="2" fontId="5" fillId="2" borderId="20" xfId="0" applyNumberFormat="1" applyFont="1" applyFill="1" applyBorder="1" applyAlignment="1" applyProtection="1">
      <alignment horizontal="center"/>
    </xf>
    <xf numFmtId="44" fontId="5" fillId="2" borderId="20" xfId="2" applyFont="1" applyFill="1" applyBorder="1" applyAlignment="1" applyProtection="1">
      <alignment horizontal="center"/>
    </xf>
    <xf numFmtId="0" fontId="4" fillId="2" borderId="21" xfId="0" applyFont="1" applyFill="1" applyBorder="1" applyAlignment="1" applyProtection="1">
      <alignment horizontal="left" vertical="top" wrapText="1"/>
    </xf>
    <xf numFmtId="0" fontId="4" fillId="2" borderId="23" xfId="0" applyFont="1" applyFill="1" applyBorder="1" applyAlignment="1" applyProtection="1">
      <alignment horizontal="left" vertical="top" wrapText="1"/>
    </xf>
    <xf numFmtId="44" fontId="4" fillId="2" borderId="24" xfId="2" applyFont="1" applyFill="1" applyBorder="1" applyAlignment="1" applyProtection="1">
      <alignment horizontal="center"/>
    </xf>
    <xf numFmtId="10" fontId="7" fillId="2" borderId="25" xfId="1" applyNumberFormat="1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 vertical="top" wrapText="1"/>
    </xf>
    <xf numFmtId="2" fontId="8" fillId="2" borderId="0" xfId="0" applyNumberFormat="1" applyFont="1" applyFill="1" applyAlignment="1" applyProtection="1">
      <alignment horizontal="center"/>
    </xf>
    <xf numFmtId="0" fontId="4" fillId="2" borderId="0" xfId="0" applyFont="1" applyFill="1" applyAlignment="1" applyProtection="1">
      <alignment horizontal="center"/>
    </xf>
    <xf numFmtId="0" fontId="5" fillId="2" borderId="23" xfId="0" applyFont="1" applyFill="1" applyBorder="1" applyAlignment="1" applyProtection="1">
      <alignment horizontal="center" vertical="top" wrapText="1"/>
    </xf>
    <xf numFmtId="0" fontId="18" fillId="2" borderId="0" xfId="0" applyFont="1" applyFill="1" applyProtection="1"/>
    <xf numFmtId="0" fontId="1" fillId="14" borderId="16" xfId="0" applyFont="1" applyFill="1" applyBorder="1" applyProtection="1"/>
    <xf numFmtId="10" fontId="1" fillId="14" borderId="19" xfId="0" applyNumberFormat="1" applyFont="1" applyFill="1" applyBorder="1" applyProtection="1"/>
    <xf numFmtId="167" fontId="4" fillId="12" borderId="1" xfId="2" applyNumberFormat="1" applyFont="1" applyFill="1" applyBorder="1" applyAlignment="1" applyProtection="1">
      <alignment horizontal="right" vertical="center" wrapText="1"/>
      <protection locked="0"/>
    </xf>
    <xf numFmtId="0" fontId="4" fillId="1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 shrinkToFit="1"/>
    </xf>
    <xf numFmtId="0" fontId="4" fillId="2" borderId="1" xfId="0" applyFont="1" applyFill="1" applyBorder="1" applyAlignment="1" applyProtection="1">
      <alignment horizontal="left" vertical="center" wrapText="1"/>
    </xf>
    <xf numFmtId="43" fontId="13" fillId="12" borderId="1" xfId="3" applyFont="1" applyFill="1" applyBorder="1" applyAlignment="1" applyProtection="1">
      <alignment horizontal="center" vertical="center"/>
      <protection locked="0"/>
    </xf>
    <xf numFmtId="10" fontId="7" fillId="13" borderId="1" xfId="1" applyNumberFormat="1" applyFont="1" applyFill="1" applyBorder="1" applyAlignment="1" applyProtection="1">
      <alignment horizontal="center" vertical="center"/>
      <protection locked="0"/>
    </xf>
    <xf numFmtId="0" fontId="1" fillId="15" borderId="1" xfId="0" applyFont="1" applyFill="1" applyBorder="1" applyAlignment="1">
      <alignment horizontal="center"/>
    </xf>
    <xf numFmtId="43" fontId="1" fillId="15" borderId="1" xfId="3" applyFont="1" applyFill="1" applyBorder="1"/>
    <xf numFmtId="0" fontId="0" fillId="2" borderId="2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2" fontId="5" fillId="0" borderId="1" xfId="0" applyNumberFormat="1" applyFont="1" applyBorder="1" applyAlignment="1" applyProtection="1">
      <alignment horizontal="center" vertical="center" wrapText="1"/>
    </xf>
    <xf numFmtId="2" fontId="3" fillId="0" borderId="1" xfId="2" applyNumberFormat="1" applyFont="1" applyFill="1" applyBorder="1" applyAlignment="1" applyProtection="1">
      <alignment horizontal="center" vertical="center"/>
    </xf>
    <xf numFmtId="2" fontId="4" fillId="0" borderId="1" xfId="0" applyNumberFormat="1" applyFont="1" applyBorder="1" applyAlignment="1" applyProtection="1">
      <alignment horizontal="center" vertical="center" wrapText="1"/>
    </xf>
    <xf numFmtId="2" fontId="4" fillId="0" borderId="1" xfId="2" applyNumberFormat="1" applyFont="1" applyFill="1" applyBorder="1" applyAlignment="1" applyProtection="1">
      <alignment horizontal="center" vertical="center"/>
    </xf>
    <xf numFmtId="2" fontId="4" fillId="0" borderId="2" xfId="0" applyNumberFormat="1" applyFont="1" applyBorder="1" applyAlignment="1" applyProtection="1">
      <alignment horizontal="center" vertical="center" wrapText="1"/>
    </xf>
    <xf numFmtId="2" fontId="5" fillId="0" borderId="2" xfId="0" applyNumberFormat="1" applyFont="1" applyBorder="1" applyAlignment="1" applyProtection="1">
      <alignment horizontal="center" vertical="center" wrapText="1"/>
    </xf>
    <xf numFmtId="2" fontId="3" fillId="0" borderId="2" xfId="2" applyNumberFormat="1" applyFont="1" applyFill="1" applyBorder="1" applyAlignment="1" applyProtection="1">
      <alignment horizontal="center" vertical="center"/>
    </xf>
    <xf numFmtId="2" fontId="4" fillId="0" borderId="3" xfId="0" applyNumberFormat="1" applyFont="1" applyBorder="1" applyAlignment="1" applyProtection="1">
      <alignment horizontal="center" vertical="center" wrapText="1"/>
    </xf>
    <xf numFmtId="0" fontId="5" fillId="2" borderId="20" xfId="0" applyFont="1" applyFill="1" applyBorder="1" applyAlignment="1" applyProtection="1">
      <alignment horizontal="center" vertical="top" wrapText="1"/>
    </xf>
    <xf numFmtId="0" fontId="0" fillId="2" borderId="27" xfId="0" applyFill="1" applyBorder="1" applyAlignment="1">
      <alignment horizontal="center" vertical="center"/>
    </xf>
    <xf numFmtId="2" fontId="5" fillId="0" borderId="1" xfId="0" applyNumberFormat="1" applyFont="1" applyBorder="1" applyAlignment="1" applyProtection="1">
      <alignment horizontal="center" vertical="center" wrapText="1"/>
    </xf>
    <xf numFmtId="2" fontId="4" fillId="0" borderId="1" xfId="0" applyNumberFormat="1" applyFont="1" applyBorder="1" applyAlignment="1" applyProtection="1">
      <alignment horizontal="center" vertical="center" wrapText="1"/>
    </xf>
    <xf numFmtId="2" fontId="3" fillId="0" borderId="1" xfId="2" applyNumberFormat="1" applyFont="1" applyFill="1" applyBorder="1" applyAlignment="1" applyProtection="1">
      <alignment horizontal="center" vertical="center"/>
    </xf>
    <xf numFmtId="2" fontId="4" fillId="0" borderId="1" xfId="0" applyNumberFormat="1" applyFont="1" applyBorder="1" applyAlignment="1">
      <alignment horizontal="left" vertical="center" wrapText="1"/>
    </xf>
    <xf numFmtId="0" fontId="21" fillId="2" borderId="0" xfId="0" applyFont="1" applyFill="1" applyBorder="1" applyAlignment="1">
      <alignment horizontal="left" vertical="center" wrapText="1"/>
    </xf>
    <xf numFmtId="0" fontId="1" fillId="0" borderId="0" xfId="0" applyFont="1"/>
    <xf numFmtId="0" fontId="1" fillId="16" borderId="1" xfId="0" applyFont="1" applyFill="1" applyBorder="1" applyAlignment="1">
      <alignment horizontal="left" vertical="center"/>
    </xf>
    <xf numFmtId="0" fontId="1" fillId="16" borderId="1" xfId="0" applyFont="1" applyFill="1" applyBorder="1"/>
    <xf numFmtId="0" fontId="0" fillId="2" borderId="1" xfId="0" applyFont="1" applyFill="1" applyBorder="1" applyAlignment="1">
      <alignment horizontal="left" vertical="center" wrapText="1"/>
    </xf>
    <xf numFmtId="44" fontId="0" fillId="0" borderId="1" xfId="2" applyFont="1" applyBorder="1"/>
    <xf numFmtId="168" fontId="0" fillId="0" borderId="1" xfId="0" applyNumberFormat="1" applyBorder="1"/>
    <xf numFmtId="169" fontId="0" fillId="0" borderId="1" xfId="0" applyNumberFormat="1" applyBorder="1"/>
    <xf numFmtId="0" fontId="0" fillId="0" borderId="1" xfId="0" applyBorder="1"/>
    <xf numFmtId="0" fontId="0" fillId="11" borderId="1" xfId="0" applyFont="1" applyFill="1" applyBorder="1" applyAlignment="1">
      <alignment horizontal="left" vertical="center" wrapText="1"/>
    </xf>
    <xf numFmtId="44" fontId="0" fillId="11" borderId="1" xfId="2" applyFont="1" applyFill="1" applyBorder="1"/>
    <xf numFmtId="168" fontId="0" fillId="11" borderId="1" xfId="0" applyNumberFormat="1" applyFill="1" applyBorder="1"/>
    <xf numFmtId="169" fontId="0" fillId="11" borderId="1" xfId="0" applyNumberFormat="1" applyFill="1" applyBorder="1"/>
    <xf numFmtId="0" fontId="0" fillId="11" borderId="1" xfId="0" applyFill="1" applyBorder="1"/>
    <xf numFmtId="44" fontId="0" fillId="11" borderId="1" xfId="0" applyNumberFormat="1" applyFill="1" applyBorder="1"/>
    <xf numFmtId="0" fontId="22" fillId="2" borderId="0" xfId="0" applyFont="1" applyFill="1" applyBorder="1" applyAlignment="1">
      <alignment horizontal="left" vertical="center" wrapText="1"/>
    </xf>
    <xf numFmtId="2" fontId="3" fillId="0" borderId="1" xfId="2" applyNumberFormat="1" applyFont="1" applyFill="1" applyBorder="1" applyAlignment="1" applyProtection="1">
      <alignment horizontal="center" vertical="center"/>
    </xf>
    <xf numFmtId="10" fontId="7" fillId="17" borderId="1" xfId="1" applyNumberFormat="1" applyFont="1" applyFill="1" applyBorder="1" applyAlignment="1" applyProtection="1">
      <alignment horizontal="center" vertical="center"/>
      <protection locked="0"/>
    </xf>
    <xf numFmtId="2" fontId="0" fillId="0" borderId="0" xfId="0" applyNumberFormat="1" applyFill="1" applyAlignment="1" applyProtection="1">
      <alignment horizontal="center" vertical="center"/>
    </xf>
    <xf numFmtId="2" fontId="0" fillId="2" borderId="0" xfId="0" applyNumberFormat="1" applyFill="1" applyBorder="1" applyAlignment="1" applyProtection="1">
      <alignment vertical="center"/>
    </xf>
    <xf numFmtId="2" fontId="0" fillId="2" borderId="0" xfId="0" applyNumberFormat="1" applyFill="1" applyBorder="1" applyAlignment="1" applyProtection="1">
      <alignment horizontal="center" vertical="center"/>
    </xf>
    <xf numFmtId="10" fontId="5" fillId="17" borderId="1" xfId="1" applyNumberFormat="1" applyFont="1" applyFill="1" applyBorder="1" applyAlignment="1" applyProtection="1">
      <alignment horizontal="center" vertical="center"/>
      <protection locked="0"/>
    </xf>
    <xf numFmtId="2" fontId="0" fillId="0" borderId="0" xfId="0" applyNumberFormat="1" applyFill="1" applyAlignment="1" applyProtection="1">
      <alignment vertical="center"/>
    </xf>
    <xf numFmtId="2" fontId="0" fillId="0" borderId="0" xfId="0" applyNumberFormat="1" applyFill="1" applyBorder="1" applyAlignment="1" applyProtection="1">
      <alignment horizontal="center" vertical="center"/>
    </xf>
    <xf numFmtId="2" fontId="0" fillId="0" borderId="0" xfId="0" applyNumberForma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0" fillId="2" borderId="29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1" fillId="11" borderId="16" xfId="0" applyFont="1" applyFill="1" applyBorder="1" applyAlignment="1">
      <alignment horizontal="center" vertical="center"/>
    </xf>
    <xf numFmtId="0" fontId="1" fillId="11" borderId="15" xfId="0" applyFont="1" applyFill="1" applyBorder="1" applyAlignment="1">
      <alignment horizontal="center" vertical="center"/>
    </xf>
    <xf numFmtId="2" fontId="0" fillId="2" borderId="14" xfId="0" applyNumberFormat="1" applyFill="1" applyBorder="1" applyAlignment="1">
      <alignment horizontal="center"/>
    </xf>
    <xf numFmtId="2" fontId="0" fillId="2" borderId="13" xfId="0" applyNumberFormat="1" applyFill="1" applyBorder="1" applyAlignment="1">
      <alignment horizontal="center"/>
    </xf>
    <xf numFmtId="2" fontId="0" fillId="2" borderId="15" xfId="0" applyNumberFormat="1" applyFill="1" applyBorder="1" applyAlignment="1">
      <alignment horizontal="center"/>
    </xf>
    <xf numFmtId="0" fontId="1" fillId="7" borderId="16" xfId="0" applyFont="1" applyFill="1" applyBorder="1" applyAlignment="1">
      <alignment horizontal="center"/>
    </xf>
    <xf numFmtId="0" fontId="1" fillId="7" borderId="13" xfId="0" applyFont="1" applyFill="1" applyBorder="1" applyAlignment="1">
      <alignment horizontal="center"/>
    </xf>
    <xf numFmtId="0" fontId="1" fillId="7" borderId="19" xfId="0" applyFont="1" applyFill="1" applyBorder="1" applyAlignment="1">
      <alignment horizontal="center"/>
    </xf>
    <xf numFmtId="43" fontId="0" fillId="2" borderId="14" xfId="3" applyFont="1" applyFill="1" applyBorder="1" applyAlignment="1">
      <alignment horizontal="right"/>
    </xf>
    <xf numFmtId="43" fontId="0" fillId="2" borderId="13" xfId="3" applyFont="1" applyFill="1" applyBorder="1" applyAlignment="1">
      <alignment horizontal="right"/>
    </xf>
    <xf numFmtId="43" fontId="0" fillId="2" borderId="15" xfId="3" applyFont="1" applyFill="1" applyBorder="1" applyAlignment="1">
      <alignment horizontal="right"/>
    </xf>
    <xf numFmtId="0" fontId="1" fillId="7" borderId="14" xfId="0" applyFont="1" applyFill="1" applyBorder="1" applyAlignment="1">
      <alignment horizontal="center" vertical="center"/>
    </xf>
    <xf numFmtId="0" fontId="1" fillId="7" borderId="13" xfId="0" applyFont="1" applyFill="1" applyBorder="1" applyAlignment="1">
      <alignment horizontal="center" vertical="center"/>
    </xf>
    <xf numFmtId="0" fontId="1" fillId="7" borderId="15" xfId="0" applyFont="1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164" fontId="10" fillId="12" borderId="1" xfId="0" applyNumberFormat="1" applyFont="1" applyFill="1" applyBorder="1" applyAlignment="1" applyProtection="1">
      <alignment horizontal="center" vertical="center"/>
      <protection locked="0"/>
    </xf>
    <xf numFmtId="164" fontId="10" fillId="2" borderId="1" xfId="0" applyNumberFormat="1" applyFont="1" applyFill="1" applyBorder="1" applyAlignment="1" applyProtection="1">
      <alignment horizontal="center" vertical="center"/>
    </xf>
    <xf numFmtId="2" fontId="5" fillId="2" borderId="1" xfId="0" applyNumberFormat="1" applyFont="1" applyFill="1" applyBorder="1" applyAlignment="1" applyProtection="1">
      <alignment horizontal="center" vertical="center" wrapText="1"/>
    </xf>
    <xf numFmtId="2" fontId="5" fillId="2" borderId="2" xfId="0" applyNumberFormat="1" applyFont="1" applyFill="1" applyBorder="1" applyAlignment="1" applyProtection="1">
      <alignment horizontal="center" vertical="center" wrapText="1"/>
    </xf>
    <xf numFmtId="2" fontId="5" fillId="2" borderId="3" xfId="0" applyNumberFormat="1" applyFont="1" applyFill="1" applyBorder="1" applyAlignment="1" applyProtection="1">
      <alignment horizontal="center" vertical="center" wrapText="1"/>
    </xf>
    <xf numFmtId="2" fontId="5" fillId="0" borderId="1" xfId="0" applyNumberFormat="1" applyFont="1" applyBorder="1" applyAlignment="1" applyProtection="1">
      <alignment horizontal="center" vertical="center" wrapText="1"/>
    </xf>
    <xf numFmtId="1" fontId="10" fillId="0" borderId="1" xfId="0" applyNumberFormat="1" applyFont="1" applyBorder="1" applyAlignment="1" applyProtection="1">
      <alignment horizontal="center" vertical="center" wrapText="1"/>
    </xf>
    <xf numFmtId="2" fontId="5" fillId="12" borderId="1" xfId="0" applyNumberFormat="1" applyFont="1" applyFill="1" applyBorder="1" applyAlignment="1" applyProtection="1">
      <alignment horizontal="center" vertical="center" wrapText="1"/>
      <protection locked="0"/>
    </xf>
    <xf numFmtId="2" fontId="3" fillId="0" borderId="1" xfId="2" applyNumberFormat="1" applyFont="1" applyFill="1" applyBorder="1" applyAlignment="1" applyProtection="1">
      <alignment horizontal="center" vertical="center"/>
    </xf>
    <xf numFmtId="0" fontId="5" fillId="4" borderId="2" xfId="0" applyFont="1" applyFill="1" applyBorder="1" applyAlignment="1" applyProtection="1">
      <alignment horizontal="center" vertical="center" wrapText="1"/>
    </xf>
    <xf numFmtId="0" fontId="5" fillId="4" borderId="3" xfId="0" applyFont="1" applyFill="1" applyBorder="1" applyAlignment="1" applyProtection="1">
      <alignment horizontal="center" vertical="center" wrapText="1"/>
    </xf>
    <xf numFmtId="2" fontId="4" fillId="12" borderId="1" xfId="0" applyNumberFormat="1" applyFont="1" applyFill="1" applyBorder="1" applyAlignment="1" applyProtection="1">
      <alignment horizontal="center" vertical="center" wrapText="1"/>
      <protection locked="0"/>
    </xf>
    <xf numFmtId="2" fontId="4" fillId="0" borderId="1" xfId="0" applyNumberFormat="1" applyFont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2" fontId="4" fillId="13" borderId="1" xfId="2" applyNumberFormat="1" applyFont="1" applyFill="1" applyBorder="1" applyAlignment="1" applyProtection="1">
      <alignment horizontal="center" vertical="center"/>
      <protection locked="0"/>
    </xf>
    <xf numFmtId="2" fontId="4" fillId="12" borderId="1" xfId="2" applyNumberFormat="1" applyFont="1" applyFill="1" applyBorder="1" applyAlignment="1" applyProtection="1">
      <alignment horizontal="center" vertical="center"/>
      <protection locked="0"/>
    </xf>
    <xf numFmtId="2" fontId="4" fillId="2" borderId="1" xfId="2" applyNumberFormat="1" applyFont="1" applyFill="1" applyBorder="1" applyAlignment="1" applyProtection="1">
      <alignment horizontal="center" vertical="center"/>
    </xf>
    <xf numFmtId="2" fontId="4" fillId="0" borderId="1" xfId="2" applyNumberFormat="1" applyFont="1" applyFill="1" applyBorder="1" applyAlignment="1" applyProtection="1">
      <alignment horizontal="center" vertical="center"/>
    </xf>
    <xf numFmtId="2" fontId="4" fillId="0" borderId="2" xfId="0" applyNumberFormat="1" applyFont="1" applyBorder="1" applyAlignment="1" applyProtection="1">
      <alignment horizontal="center" vertical="center" wrapText="1"/>
    </xf>
    <xf numFmtId="2" fontId="4" fillId="12" borderId="2" xfId="0" applyNumberFormat="1" applyFont="1" applyFill="1" applyBorder="1" applyAlignment="1" applyProtection="1">
      <alignment horizontal="center" vertical="center" wrapText="1"/>
      <protection locked="0"/>
    </xf>
    <xf numFmtId="2" fontId="4" fillId="12" borderId="1" xfId="0" applyNumberFormat="1" applyFont="1" applyFill="1" applyBorder="1" applyAlignment="1" applyProtection="1">
      <alignment horizontal="center" vertical="center" wrapText="1"/>
    </xf>
    <xf numFmtId="2" fontId="5" fillId="0" borderId="2" xfId="0" applyNumberFormat="1" applyFont="1" applyBorder="1" applyAlignment="1" applyProtection="1">
      <alignment horizontal="center" vertical="center" wrapText="1"/>
    </xf>
    <xf numFmtId="2" fontId="3" fillId="0" borderId="2" xfId="2" applyNumberFormat="1" applyFont="1" applyFill="1" applyBorder="1" applyAlignment="1" applyProtection="1">
      <alignment horizontal="center" vertical="center"/>
    </xf>
    <xf numFmtId="1" fontId="10" fillId="0" borderId="2" xfId="0" applyNumberFormat="1" applyFont="1" applyBorder="1" applyAlignment="1" applyProtection="1">
      <alignment horizontal="center" vertical="center" wrapText="1"/>
    </xf>
    <xf numFmtId="2" fontId="4" fillId="13" borderId="2" xfId="2" applyNumberFormat="1" applyFont="1" applyFill="1" applyBorder="1" applyAlignment="1" applyProtection="1">
      <alignment horizontal="center" vertical="center"/>
      <protection locked="0"/>
    </xf>
    <xf numFmtId="2" fontId="4" fillId="2" borderId="2" xfId="2" applyNumberFormat="1" applyFont="1" applyFill="1" applyBorder="1" applyAlignment="1" applyProtection="1">
      <alignment horizontal="center" vertical="center"/>
    </xf>
    <xf numFmtId="2" fontId="4" fillId="0" borderId="2" xfId="2" applyNumberFormat="1" applyFont="1" applyFill="1" applyBorder="1" applyAlignment="1" applyProtection="1">
      <alignment horizontal="center" vertical="center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164" fontId="10" fillId="2" borderId="2" xfId="0" applyNumberFormat="1" applyFont="1" applyFill="1" applyBorder="1" applyAlignment="1" applyProtection="1">
      <alignment horizontal="center" vertical="center"/>
    </xf>
    <xf numFmtId="2" fontId="4" fillId="13" borderId="2" xfId="2" applyNumberFormat="1" applyFont="1" applyFill="1" applyBorder="1" applyAlignment="1" applyProtection="1">
      <alignment horizontal="center" vertical="center"/>
    </xf>
    <xf numFmtId="2" fontId="5" fillId="12" borderId="1" xfId="2" applyNumberFormat="1" applyFont="1" applyFill="1" applyBorder="1" applyAlignment="1" applyProtection="1">
      <alignment horizontal="center" vertical="center"/>
    </xf>
    <xf numFmtId="2" fontId="5" fillId="12" borderId="1" xfId="2" applyNumberFormat="1" applyFont="1" applyFill="1" applyBorder="1" applyAlignment="1" applyProtection="1">
      <alignment horizontal="center" vertical="center"/>
      <protection locked="0"/>
    </xf>
    <xf numFmtId="2" fontId="4" fillId="13" borderId="3" xfId="2" applyNumberFormat="1" applyFont="1" applyFill="1" applyBorder="1" applyAlignment="1" applyProtection="1">
      <alignment horizontal="center" vertical="center"/>
      <protection locked="0"/>
    </xf>
    <xf numFmtId="2" fontId="4" fillId="2" borderId="3" xfId="2" applyNumberFormat="1" applyFont="1" applyFill="1" applyBorder="1" applyAlignment="1" applyProtection="1">
      <alignment horizontal="center" vertical="center"/>
    </xf>
    <xf numFmtId="2" fontId="4" fillId="0" borderId="3" xfId="2" applyNumberFormat="1" applyFont="1" applyFill="1" applyBorder="1" applyAlignment="1" applyProtection="1">
      <alignment horizontal="center" vertical="center"/>
    </xf>
    <xf numFmtId="164" fontId="10" fillId="2" borderId="3" xfId="0" applyNumberFormat="1" applyFont="1" applyFill="1" applyBorder="1" applyAlignment="1" applyProtection="1">
      <alignment horizontal="center" vertical="center"/>
    </xf>
    <xf numFmtId="1" fontId="10" fillId="0" borderId="3" xfId="0" applyNumberFormat="1" applyFont="1" applyBorder="1" applyAlignment="1" applyProtection="1">
      <alignment horizontal="center" vertical="center" wrapText="1"/>
    </xf>
    <xf numFmtId="2" fontId="5" fillId="0" borderId="3" xfId="0" applyNumberFormat="1" applyFont="1" applyBorder="1" applyAlignment="1" applyProtection="1">
      <alignment horizontal="center" vertical="center" wrapText="1"/>
    </xf>
    <xf numFmtId="2" fontId="3" fillId="0" borderId="3" xfId="2" applyNumberFormat="1" applyFont="1" applyFill="1" applyBorder="1" applyAlignment="1" applyProtection="1">
      <alignment horizontal="center" vertical="center"/>
    </xf>
    <xf numFmtId="2" fontId="4" fillId="12" borderId="3" xfId="0" applyNumberFormat="1" applyFont="1" applyFill="1" applyBorder="1" applyAlignment="1" applyProtection="1">
      <alignment horizontal="center" vertical="center" wrapText="1"/>
      <protection locked="0"/>
    </xf>
    <xf numFmtId="2" fontId="4" fillId="0" borderId="3" xfId="0" applyNumberFormat="1" applyFont="1" applyBorder="1" applyAlignment="1" applyProtection="1">
      <alignment horizontal="center" vertical="center" wrapText="1"/>
    </xf>
    <xf numFmtId="2" fontId="5" fillId="13" borderId="2" xfId="2" applyNumberFormat="1" applyFont="1" applyFill="1" applyBorder="1" applyAlignment="1" applyProtection="1">
      <alignment horizontal="center" vertical="center"/>
      <protection locked="0"/>
    </xf>
    <xf numFmtId="2" fontId="5" fillId="13" borderId="3" xfId="2" applyNumberFormat="1" applyFont="1" applyFill="1" applyBorder="1" applyAlignment="1" applyProtection="1">
      <alignment horizontal="center" vertical="center"/>
      <protection locked="0"/>
    </xf>
    <xf numFmtId="2" fontId="5" fillId="13" borderId="1" xfId="2" applyNumberFormat="1" applyFont="1" applyFill="1" applyBorder="1" applyAlignment="1" applyProtection="1">
      <alignment horizontal="center" vertical="center"/>
      <protection locked="0"/>
    </xf>
    <xf numFmtId="4" fontId="4" fillId="2" borderId="1" xfId="2" applyNumberFormat="1" applyFont="1" applyFill="1" applyBorder="1" applyAlignment="1" applyProtection="1">
      <alignment horizontal="center" vertical="center"/>
    </xf>
    <xf numFmtId="4" fontId="4" fillId="0" borderId="1" xfId="2" applyNumberFormat="1" applyFont="1" applyFill="1" applyBorder="1" applyAlignment="1" applyProtection="1">
      <alignment horizontal="center" vertical="center"/>
    </xf>
    <xf numFmtId="0" fontId="0" fillId="14" borderId="1" xfId="0" applyFill="1" applyBorder="1" applyAlignment="1" applyProtection="1">
      <alignment horizontal="center" vertical="center"/>
    </xf>
    <xf numFmtId="2" fontId="5" fillId="0" borderId="6" xfId="0" applyNumberFormat="1" applyFont="1" applyBorder="1" applyAlignment="1" applyProtection="1">
      <alignment horizontal="center" vertical="center" wrapText="1"/>
    </xf>
    <xf numFmtId="2" fontId="5" fillId="0" borderId="7" xfId="0" applyNumberFormat="1" applyFont="1" applyBorder="1" applyAlignment="1" applyProtection="1">
      <alignment horizontal="center" vertical="center" wrapText="1"/>
    </xf>
    <xf numFmtId="0" fontId="5" fillId="9" borderId="4" xfId="0" applyFont="1" applyFill="1" applyBorder="1" applyAlignment="1" applyProtection="1">
      <alignment horizontal="center" vertical="center" wrapText="1"/>
    </xf>
    <xf numFmtId="0" fontId="5" fillId="9" borderId="3" xfId="0" applyFont="1" applyFill="1" applyBorder="1" applyAlignment="1" applyProtection="1">
      <alignment horizontal="center" vertical="center" wrapText="1"/>
    </xf>
    <xf numFmtId="0" fontId="11" fillId="11" borderId="16" xfId="0" applyFont="1" applyFill="1" applyBorder="1" applyAlignment="1" applyProtection="1">
      <alignment horizontal="center" vertical="center"/>
    </xf>
    <xf numFmtId="0" fontId="11" fillId="11" borderId="13" xfId="0" applyFont="1" applyFill="1" applyBorder="1" applyAlignment="1" applyProtection="1">
      <alignment horizontal="center" vertical="center"/>
    </xf>
    <xf numFmtId="0" fontId="13" fillId="11" borderId="13" xfId="0" applyFont="1" applyFill="1" applyBorder="1" applyAlignment="1" applyProtection="1">
      <alignment horizontal="center" vertical="center"/>
    </xf>
    <xf numFmtId="0" fontId="13" fillId="11" borderId="19" xfId="0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</xf>
    <xf numFmtId="0" fontId="5" fillId="2" borderId="20" xfId="0" applyFont="1" applyFill="1" applyBorder="1" applyAlignment="1" applyProtection="1">
      <alignment horizontal="center" vertical="top" wrapText="1"/>
    </xf>
    <xf numFmtId="0" fontId="4" fillId="10" borderId="16" xfId="0" applyFont="1" applyFill="1" applyBorder="1" applyAlignment="1" applyProtection="1">
      <alignment horizontal="left" vertical="top" wrapText="1"/>
    </xf>
    <xf numFmtId="0" fontId="4" fillId="10" borderId="13" xfId="0" applyFont="1" applyFill="1" applyBorder="1" applyAlignment="1" applyProtection="1">
      <alignment horizontal="left" vertical="top" wrapText="1"/>
    </xf>
    <xf numFmtId="0" fontId="4" fillId="10" borderId="19" xfId="0" applyFont="1" applyFill="1" applyBorder="1" applyAlignment="1" applyProtection="1">
      <alignment horizontal="left" vertical="top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/>
    </xf>
    <xf numFmtId="0" fontId="4" fillId="2" borderId="4" xfId="0" applyFont="1" applyFill="1" applyBorder="1" applyAlignment="1" applyProtection="1">
      <alignment horizontal="center"/>
    </xf>
    <xf numFmtId="0" fontId="4" fillId="2" borderId="3" xfId="0" applyFont="1" applyFill="1" applyBorder="1" applyAlignment="1" applyProtection="1">
      <alignment horizontal="center"/>
    </xf>
    <xf numFmtId="0" fontId="5" fillId="2" borderId="2" xfId="0" applyFont="1" applyFill="1" applyBorder="1" applyAlignment="1" applyProtection="1">
      <alignment horizontal="center"/>
    </xf>
    <xf numFmtId="0" fontId="5" fillId="2" borderId="4" xfId="0" applyFont="1" applyFill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center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1" fillId="0" borderId="0" xfId="0" applyFont="1" applyAlignment="1">
      <alignment horizontal="center"/>
    </xf>
  </cellXfs>
  <cellStyles count="4">
    <cellStyle name="Moeda" xfId="2" builtinId="4"/>
    <cellStyle name="Normal" xfId="0" builtinId="0"/>
    <cellStyle name="Porcentagem" xfId="1" builtinId="5"/>
    <cellStyle name="Vírgula" xfId="3" builtinId="3"/>
  </cellStyles>
  <dxfs count="18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u&#225;rio\Downloads\%23%20Controle%20Set_2021_047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"/>
      <sheetName val="Procuração"/>
      <sheetName val="Controle"/>
      <sheetName val="Empresas"/>
      <sheetName val="Washington"/>
      <sheetName val="Formulário"/>
      <sheetName val="Estatística"/>
      <sheetName val="VII. Rescisão"/>
      <sheetName val="IV. Férias"/>
      <sheetName val="I. Resgate 13º"/>
      <sheetName val="Controle Antigo"/>
      <sheetName val="VII. Rescisão Empresa"/>
      <sheetName val="IV. Férias Empresa"/>
    </sheetNames>
    <sheetDataSet>
      <sheetData sheetId="0">
        <row r="2">
          <cell r="A2" t="str">
            <v>Férias 
Admissão/Demissão</v>
          </cell>
        </row>
        <row r="3">
          <cell r="A3" t="str">
            <v>Férias
Ferista Fixa</v>
          </cell>
          <cell r="B3" t="str">
            <v>OK</v>
          </cell>
        </row>
        <row r="4">
          <cell r="A4" t="str">
            <v>Férias 
Admissão</v>
          </cell>
          <cell r="B4" t="str">
            <v>OK 
OK</v>
          </cell>
        </row>
        <row r="5">
          <cell r="A5" t="str">
            <v>Férias 
Demissão</v>
          </cell>
          <cell r="B5" t="str">
            <v>OK 
Falta</v>
          </cell>
        </row>
        <row r="6">
          <cell r="A6" t="str">
            <v>Demissão 
Admissão</v>
          </cell>
          <cell r="B6" t="str">
            <v>Falta 
OK</v>
          </cell>
        </row>
        <row r="7">
          <cell r="A7" t="str">
            <v>--------- 
Admissão</v>
          </cell>
          <cell r="B7" t="str">
            <v>Falta 
Falta</v>
          </cell>
        </row>
        <row r="8">
          <cell r="A8" t="str">
            <v>Licença
Admissão</v>
          </cell>
          <cell r="B8" t="str">
            <v>Falta</v>
          </cell>
        </row>
        <row r="9">
          <cell r="A9" t="str">
            <v>--------
Admissão/Demissão</v>
          </cell>
        </row>
        <row r="10">
          <cell r="A10" t="str">
            <v>Férias</v>
          </cell>
        </row>
        <row r="11">
          <cell r="A11" t="str">
            <v>--------
Demissão</v>
          </cell>
        </row>
        <row r="12">
          <cell r="A12" t="str">
            <v>Demissão
--------</v>
          </cell>
          <cell r="B12" t="str">
            <v>PAD 
OK</v>
          </cell>
        </row>
        <row r="13">
          <cell r="A13" t="str">
            <v>Substituto Fixo</v>
          </cell>
          <cell r="B13" t="str">
            <v>Férias</v>
          </cell>
        </row>
        <row r="14">
          <cell r="A14" t="str">
            <v>Continua Empresa
Admissão</v>
          </cell>
          <cell r="B14" t="str">
            <v>Conferir 
Atestado
Falta</v>
          </cell>
        </row>
        <row r="15">
          <cell r="A15" t="str">
            <v>Admissão/Demissão
Admissão</v>
          </cell>
        </row>
        <row r="16">
          <cell r="A16" t="str">
            <v>Informado 
Mês Anterior</v>
          </cell>
        </row>
      </sheetData>
      <sheetData sheetId="1"/>
      <sheetData sheetId="2"/>
      <sheetData sheetId="3">
        <row r="2">
          <cell r="B2" t="str">
            <v>3A Locação de Serviços</v>
          </cell>
          <cell r="G2" t="str">
            <v>3A Locação de Serviços Ltda</v>
          </cell>
        </row>
        <row r="3">
          <cell r="B3" t="str">
            <v>3A Locação e Mão de Obra</v>
          </cell>
          <cell r="G3" t="str">
            <v>3A Locação e Mão de Obra</v>
          </cell>
        </row>
        <row r="4">
          <cell r="B4" t="str">
            <v>3A Serviços Especiais</v>
          </cell>
          <cell r="G4" t="str">
            <v xml:space="preserve">3A Serviços Especiais Ltda </v>
          </cell>
        </row>
        <row r="5">
          <cell r="B5" t="str">
            <v>Adcon</v>
          </cell>
          <cell r="G5" t="str">
            <v>Adcon - Administração e Conservação EIRELI</v>
          </cell>
        </row>
        <row r="6">
          <cell r="B6" t="str">
            <v>Ala Segurança</v>
          </cell>
          <cell r="G6" t="str">
            <v>ALA Segurança Ltda</v>
          </cell>
        </row>
        <row r="7">
          <cell r="B7" t="str">
            <v>Atenta Serviços</v>
          </cell>
          <cell r="G7" t="str">
            <v>Atenta Serviços Terceirizados EIRELI</v>
          </cell>
        </row>
        <row r="8">
          <cell r="B8" t="str">
            <v>Atual Service</v>
          </cell>
          <cell r="G8" t="str">
            <v>Atual Service Ltda</v>
          </cell>
        </row>
        <row r="9">
          <cell r="B9" t="str">
            <v>ELO Administração</v>
          </cell>
          <cell r="G9" t="str">
            <v>ELO Administração &amp; Terceirziação Eireli</v>
          </cell>
        </row>
        <row r="10">
          <cell r="B10" t="str">
            <v>Britânica</v>
          </cell>
          <cell r="G10" t="str">
            <v>Britânica Administração &amp; Terceirização Eireli</v>
          </cell>
        </row>
        <row r="11">
          <cell r="B11" t="str">
            <v>DSS Serviços</v>
          </cell>
          <cell r="G11" t="str">
            <v>DSS Serviços de Tecnologia da Informação Ltda</v>
          </cell>
        </row>
        <row r="12">
          <cell r="B12" t="str">
            <v>Direcional</v>
          </cell>
          <cell r="G12" t="str">
            <v>Direcional Gestão de Serviços Eireli</v>
          </cell>
        </row>
        <row r="13">
          <cell r="B13" t="str">
            <v>Eficiência</v>
          </cell>
          <cell r="G13" t="str">
            <v>Eficiência Serviços Administrativos Ltda</v>
          </cell>
        </row>
        <row r="14">
          <cell r="B14" t="str">
            <v>Exclusiva</v>
          </cell>
          <cell r="G14" t="str">
            <v>Exclusiva Administração &amp; Soluções em Serviços Eireli</v>
          </cell>
        </row>
        <row r="15">
          <cell r="B15" t="str">
            <v>GestServi</v>
          </cell>
          <cell r="G15" t="str">
            <v>GestServi - Gestão e Terceirização de Mão de Obra Eireli</v>
          </cell>
        </row>
        <row r="16">
          <cell r="B16" t="str">
            <v>Mess Soluções</v>
          </cell>
          <cell r="G16" t="str">
            <v>MESS Soluções Ltda</v>
          </cell>
        </row>
        <row r="17">
          <cell r="B17" t="str">
            <v>Soluções Looping</v>
          </cell>
          <cell r="G17" t="str">
            <v>Soluções Looping Ltda</v>
          </cell>
        </row>
        <row r="18">
          <cell r="B18" t="str">
            <v>Ômega</v>
          </cell>
          <cell r="G18" t="str">
            <v>Ômega Gerenciamento e Terceirização Eireli</v>
          </cell>
        </row>
        <row r="19">
          <cell r="B19" t="str">
            <v>Plus Service</v>
          </cell>
          <cell r="G19" t="str">
            <v>Ômega Gerenciamento e Terceirização Eireli</v>
          </cell>
        </row>
        <row r="20">
          <cell r="B20" t="str">
            <v>Otimiza Terceirização</v>
          </cell>
          <cell r="G20" t="str">
            <v>Otimiza Terceirização e Serviços Eireli</v>
          </cell>
        </row>
        <row r="21">
          <cell r="B21" t="str">
            <v>Pontual Serviços</v>
          </cell>
          <cell r="G21" t="str">
            <v>Pontual Serviços Empresarial Eireli</v>
          </cell>
        </row>
        <row r="22">
          <cell r="B22" t="str">
            <v xml:space="preserve">Atenas Serviços </v>
          </cell>
          <cell r="G22" t="str">
            <v>Atenas Serviços de Apoio LTDA</v>
          </cell>
        </row>
        <row r="23">
          <cell r="B23" t="str">
            <v>LMS Locação</v>
          </cell>
          <cell r="G23" t="str">
            <v>LMS Locação E Mão De Obra EIRELI</v>
          </cell>
        </row>
        <row r="24">
          <cell r="B24" t="str">
            <v xml:space="preserve">Ampla </v>
          </cell>
        </row>
      </sheetData>
      <sheetData sheetId="4"/>
      <sheetData sheetId="5"/>
      <sheetData sheetId="6">
        <row r="2">
          <cell r="A2" t="str">
            <v>Alfredo</v>
          </cell>
        </row>
        <row r="3">
          <cell r="A3" t="str">
            <v>Fabiano</v>
          </cell>
        </row>
        <row r="4">
          <cell r="A4" t="str">
            <v>Gilmar</v>
          </cell>
        </row>
        <row r="5">
          <cell r="A5" t="str">
            <v>Keylinne</v>
          </cell>
        </row>
        <row r="6">
          <cell r="A6" t="str">
            <v>Leonardo</v>
          </cell>
        </row>
        <row r="7">
          <cell r="A7" t="str">
            <v>Luciana</v>
          </cell>
        </row>
        <row r="8">
          <cell r="A8" t="str">
            <v>Michele</v>
          </cell>
        </row>
        <row r="9">
          <cell r="A9" t="str">
            <v>Renata</v>
          </cell>
        </row>
        <row r="10">
          <cell r="A10" t="str">
            <v>Rodrigo</v>
          </cell>
        </row>
        <row r="11">
          <cell r="A11" t="str">
            <v>Matheus</v>
          </cell>
        </row>
        <row r="12">
          <cell r="A12" t="str">
            <v>Washington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/>
  <dimension ref="A1:I45"/>
  <sheetViews>
    <sheetView showGridLines="0" view="pageBreakPreview" zoomScale="85" zoomScaleNormal="80" zoomScaleSheetLayoutView="85" workbookViewId="0">
      <selection activeCell="W12" sqref="W12"/>
    </sheetView>
  </sheetViews>
  <sheetFormatPr defaultColWidth="4.7109375" defaultRowHeight="15" x14ac:dyDescent="0.25"/>
  <cols>
    <col min="1" max="1" width="15.7109375" style="9" customWidth="1"/>
    <col min="2" max="2" width="19.7109375" style="9" customWidth="1"/>
    <col min="3" max="3" width="26.42578125" style="9" customWidth="1"/>
    <col min="4" max="4" width="13.42578125" style="9" customWidth="1"/>
    <col min="5" max="5" width="17.140625" style="9" customWidth="1"/>
    <col min="6" max="6" width="17.85546875" style="9" customWidth="1"/>
    <col min="7" max="7" width="20.5703125" style="9" customWidth="1"/>
    <col min="8" max="8" width="24.28515625" style="9" customWidth="1"/>
    <col min="9" max="16384" width="4.7109375" style="9"/>
  </cols>
  <sheetData>
    <row r="1" spans="1:9" ht="15.75" thickBot="1" x14ac:dyDescent="0.3">
      <c r="A1" s="197" t="s">
        <v>0</v>
      </c>
      <c r="B1" s="198"/>
      <c r="C1" s="198"/>
      <c r="D1" s="198"/>
      <c r="E1" s="198"/>
      <c r="F1" s="198"/>
      <c r="G1" s="198"/>
      <c r="H1" s="199"/>
    </row>
    <row r="2" spans="1:9" ht="30.75" thickBot="1" x14ac:dyDescent="0.3">
      <c r="A2" s="31" t="s">
        <v>1</v>
      </c>
      <c r="B2" s="22" t="s">
        <v>2</v>
      </c>
      <c r="C2" s="22" t="s">
        <v>3</v>
      </c>
      <c r="D2" s="23" t="s">
        <v>4</v>
      </c>
      <c r="E2" s="23" t="s">
        <v>5</v>
      </c>
      <c r="F2" s="23" t="s">
        <v>6</v>
      </c>
      <c r="G2" s="23" t="s">
        <v>7</v>
      </c>
      <c r="H2" s="24" t="s">
        <v>165</v>
      </c>
      <c r="I2" s="8"/>
    </row>
    <row r="3" spans="1:9" ht="15.75" thickBot="1" x14ac:dyDescent="0.3">
      <c r="A3" s="207" t="s">
        <v>8</v>
      </c>
      <c r="B3" s="11" t="str">
        <f>'D-I'!B3</f>
        <v>MG001106/2025</v>
      </c>
      <c r="C3" s="11" t="str">
        <f>'D-I'!B4</f>
        <v>Araguari</v>
      </c>
      <c r="D3" s="25">
        <f>'D-I'!B5</f>
        <v>25</v>
      </c>
      <c r="E3" s="34">
        <v>1</v>
      </c>
      <c r="F3" s="11">
        <f>'D-I'!C67</f>
        <v>1998.94</v>
      </c>
      <c r="G3" s="18">
        <f t="shared" ref="G3:G37" si="0">E3*F3</f>
        <v>1998.94</v>
      </c>
      <c r="H3" s="77">
        <f>G3*60</f>
        <v>119936.40000000001</v>
      </c>
    </row>
    <row r="4" spans="1:9" ht="15.75" thickBot="1" x14ac:dyDescent="0.3">
      <c r="A4" s="191"/>
      <c r="B4" s="11" t="str">
        <f>'D-I'!D3</f>
        <v>MG001106/2025</v>
      </c>
      <c r="C4" s="11" t="str">
        <f>'D-I'!D4</f>
        <v>Campos Altos</v>
      </c>
      <c r="D4" s="25">
        <f>'D-I'!D5</f>
        <v>15</v>
      </c>
      <c r="E4" s="34">
        <v>1</v>
      </c>
      <c r="F4" s="11">
        <f>'D-I'!E67</f>
        <v>1324.93</v>
      </c>
      <c r="G4" s="11">
        <f t="shared" ref="G4:G16" si="1">E4*F4</f>
        <v>1324.93</v>
      </c>
      <c r="H4" s="77">
        <f t="shared" ref="H4:H37" si="2">G4*60</f>
        <v>79495.8</v>
      </c>
    </row>
    <row r="5" spans="1:9" ht="15.75" thickBot="1" x14ac:dyDescent="0.3">
      <c r="A5" s="191"/>
      <c r="B5" s="11" t="str">
        <f>'D-I'!F3</f>
        <v>MG001106/2025</v>
      </c>
      <c r="C5" s="11" t="str">
        <f>'D-I'!F4</f>
        <v>Carmo do Paranaíba</v>
      </c>
      <c r="D5" s="25">
        <f>'D-I'!F5</f>
        <v>15</v>
      </c>
      <c r="E5" s="34">
        <v>1</v>
      </c>
      <c r="F5" s="11">
        <f>'D-I'!G67</f>
        <v>1324.93</v>
      </c>
      <c r="G5" s="11">
        <f t="shared" si="1"/>
        <v>1324.93</v>
      </c>
      <c r="H5" s="77">
        <f t="shared" si="2"/>
        <v>79495.8</v>
      </c>
    </row>
    <row r="6" spans="1:9" ht="15.75" thickBot="1" x14ac:dyDescent="0.3">
      <c r="A6" s="191"/>
      <c r="B6" s="11" t="str">
        <f>'D-I'!H3</f>
        <v>MG001106/2025</v>
      </c>
      <c r="C6" s="11" t="str">
        <f>'D-I'!H4</f>
        <v>Coromandel</v>
      </c>
      <c r="D6" s="25">
        <f>'D-I'!H5</f>
        <v>25</v>
      </c>
      <c r="E6" s="34">
        <v>1</v>
      </c>
      <c r="F6" s="11">
        <f>'D-I'!I67</f>
        <v>1987.76</v>
      </c>
      <c r="G6" s="11">
        <f t="shared" si="1"/>
        <v>1987.76</v>
      </c>
      <c r="H6" s="77">
        <f t="shared" si="2"/>
        <v>119265.60000000001</v>
      </c>
    </row>
    <row r="7" spans="1:9" ht="15.75" thickBot="1" x14ac:dyDescent="0.3">
      <c r="A7" s="191"/>
      <c r="B7" s="11" t="str">
        <f>'D-I'!J3</f>
        <v>MG001106/2025</v>
      </c>
      <c r="C7" s="11" t="str">
        <f>'D-I'!J4</f>
        <v>Estrela do Sul</v>
      </c>
      <c r="D7" s="25">
        <f>'D-I'!J5</f>
        <v>15</v>
      </c>
      <c r="E7" s="34">
        <v>1</v>
      </c>
      <c r="F7" s="11">
        <f>'D-I'!K67</f>
        <v>1311.41</v>
      </c>
      <c r="G7" s="11">
        <f t="shared" si="1"/>
        <v>1311.41</v>
      </c>
      <c r="H7" s="77">
        <f t="shared" si="2"/>
        <v>78684.600000000006</v>
      </c>
    </row>
    <row r="8" spans="1:9" ht="15.75" thickBot="1" x14ac:dyDescent="0.3">
      <c r="A8" s="191"/>
      <c r="B8" s="11" t="str">
        <f>'D-I'!L3</f>
        <v>MG001106/2025</v>
      </c>
      <c r="C8" s="11" t="str">
        <f>'D-I'!L4</f>
        <v>Ibiá</v>
      </c>
      <c r="D8" s="25">
        <f>'D-I'!L5</f>
        <v>15</v>
      </c>
      <c r="E8" s="34">
        <v>1</v>
      </c>
      <c r="F8" s="11">
        <f>'D-I'!M67</f>
        <v>1424.0100000000002</v>
      </c>
      <c r="G8" s="11">
        <f t="shared" si="1"/>
        <v>1424.0100000000002</v>
      </c>
      <c r="H8" s="77">
        <f t="shared" si="2"/>
        <v>85440.6</v>
      </c>
    </row>
    <row r="9" spans="1:9" ht="15.75" thickBot="1" x14ac:dyDescent="0.3">
      <c r="A9" s="191"/>
      <c r="B9" s="11" t="str">
        <f>'D-I'!N3</f>
        <v>MG001106/2025</v>
      </c>
      <c r="C9" s="11" t="str">
        <f>'D-I'!N4</f>
        <v>Itapagipe</v>
      </c>
      <c r="D9" s="25">
        <f>'D-I'!N5</f>
        <v>15</v>
      </c>
      <c r="E9" s="34">
        <v>1</v>
      </c>
      <c r="F9" s="11">
        <f>'D-I'!O67</f>
        <v>1352.8200000000002</v>
      </c>
      <c r="G9" s="11">
        <f t="shared" si="1"/>
        <v>1352.8200000000002</v>
      </c>
      <c r="H9" s="77">
        <f t="shared" si="2"/>
        <v>81169.200000000012</v>
      </c>
    </row>
    <row r="10" spans="1:9" ht="15.75" thickBot="1" x14ac:dyDescent="0.3">
      <c r="A10" s="191"/>
      <c r="B10" s="11" t="str">
        <f>'D-I'!P3</f>
        <v>MG001106/2025</v>
      </c>
      <c r="C10" s="11" t="str">
        <f>'D-I'!P4</f>
        <v>Ituiutaba</v>
      </c>
      <c r="D10" s="25">
        <f>'D-I'!P5</f>
        <v>20</v>
      </c>
      <c r="E10" s="34">
        <v>1</v>
      </c>
      <c r="F10" s="11">
        <f>'D-I'!Q67</f>
        <v>1736.74</v>
      </c>
      <c r="G10" s="11">
        <f t="shared" si="1"/>
        <v>1736.74</v>
      </c>
      <c r="H10" s="77">
        <f t="shared" si="2"/>
        <v>104204.4</v>
      </c>
    </row>
    <row r="11" spans="1:9" ht="15.75" thickBot="1" x14ac:dyDescent="0.3">
      <c r="A11" s="191"/>
      <c r="B11" s="11" t="str">
        <f>'D-I'!R3</f>
        <v>MG001106/2025</v>
      </c>
      <c r="C11" s="11" t="str">
        <f>'D-I'!R4</f>
        <v>Iturama</v>
      </c>
      <c r="D11" s="25">
        <f>'D-I'!R5</f>
        <v>20</v>
      </c>
      <c r="E11" s="34">
        <v>1</v>
      </c>
      <c r="F11" s="11">
        <f>'D-I'!S67</f>
        <v>1618.56</v>
      </c>
      <c r="G11" s="11">
        <f t="shared" si="1"/>
        <v>1618.56</v>
      </c>
      <c r="H11" s="77">
        <f t="shared" si="2"/>
        <v>97113.599999999991</v>
      </c>
    </row>
    <row r="12" spans="1:9" ht="15.75" thickBot="1" x14ac:dyDescent="0.3">
      <c r="A12" s="191"/>
      <c r="B12" s="11" t="str">
        <f>'D-I'!T3</f>
        <v>MG001106/2025</v>
      </c>
      <c r="C12" s="11" t="str">
        <f>'D-I'!T4</f>
        <v>Monte Alegre de Minas</v>
      </c>
      <c r="D12" s="25">
        <f>'D-I'!T5</f>
        <v>15</v>
      </c>
      <c r="E12" s="34">
        <v>1</v>
      </c>
      <c r="F12" s="11">
        <f>'D-I'!U67</f>
        <v>1352.8200000000002</v>
      </c>
      <c r="G12" s="11">
        <f t="shared" si="1"/>
        <v>1352.8200000000002</v>
      </c>
      <c r="H12" s="77">
        <f t="shared" si="2"/>
        <v>81169.200000000012</v>
      </c>
    </row>
    <row r="13" spans="1:9" ht="15.75" thickBot="1" x14ac:dyDescent="0.3">
      <c r="A13" s="191"/>
      <c r="B13" s="11" t="str">
        <f>'D-I'!V3</f>
        <v>MG001106/2025</v>
      </c>
      <c r="C13" s="11" t="str">
        <f>'D-I'!V4</f>
        <v>Monte Carmelo</v>
      </c>
      <c r="D13" s="25">
        <f>'D-I'!V5</f>
        <v>15</v>
      </c>
      <c r="E13" s="34">
        <v>1</v>
      </c>
      <c r="F13" s="11">
        <f>'D-I'!W67</f>
        <v>1324.93</v>
      </c>
      <c r="G13" s="11">
        <f t="shared" si="1"/>
        <v>1324.93</v>
      </c>
      <c r="H13" s="77">
        <f t="shared" si="2"/>
        <v>79495.8</v>
      </c>
    </row>
    <row r="14" spans="1:9" ht="15.75" thickBot="1" x14ac:dyDescent="0.3">
      <c r="A14" s="191"/>
      <c r="B14" s="11" t="str">
        <f>'D-I'!X3</f>
        <v>MG001106/2025</v>
      </c>
      <c r="C14" s="11" t="str">
        <f>'D-I'!X4</f>
        <v>Nova Ponte</v>
      </c>
      <c r="D14" s="25">
        <f>'D-I'!X5</f>
        <v>15</v>
      </c>
      <c r="E14" s="34">
        <v>1</v>
      </c>
      <c r="F14" s="11">
        <f>'D-I'!Y67</f>
        <v>1338.73</v>
      </c>
      <c r="G14" s="11">
        <f t="shared" si="1"/>
        <v>1338.73</v>
      </c>
      <c r="H14" s="77">
        <f t="shared" si="2"/>
        <v>80323.8</v>
      </c>
    </row>
    <row r="15" spans="1:9" ht="15.75" thickBot="1" x14ac:dyDescent="0.3">
      <c r="A15" s="191"/>
      <c r="B15" s="11" t="str">
        <f>'D-I'!Z3</f>
        <v>MG001106/2025</v>
      </c>
      <c r="C15" s="11" t="str">
        <f>'D-I'!Z4</f>
        <v>Prata</v>
      </c>
      <c r="D15" s="25">
        <f>'D-I'!Z5</f>
        <v>20</v>
      </c>
      <c r="E15" s="34">
        <v>1</v>
      </c>
      <c r="F15" s="11">
        <f>'D-I'!AA67</f>
        <v>1618.56</v>
      </c>
      <c r="G15" s="11">
        <f t="shared" si="1"/>
        <v>1618.56</v>
      </c>
      <c r="H15" s="77">
        <f t="shared" si="2"/>
        <v>97113.599999999991</v>
      </c>
    </row>
    <row r="16" spans="1:9" ht="15.75" thickBot="1" x14ac:dyDescent="0.3">
      <c r="A16" s="191"/>
      <c r="B16" s="11" t="str">
        <f>'D-I'!AB3</f>
        <v>MG001106/2025</v>
      </c>
      <c r="C16" s="11" t="str">
        <f>'D-I'!AB4</f>
        <v>Santa Vitória</v>
      </c>
      <c r="D16" s="25">
        <f>'D-I'!AB5</f>
        <v>15</v>
      </c>
      <c r="E16" s="34">
        <v>1</v>
      </c>
      <c r="F16" s="11">
        <f>'D-I'!AC67</f>
        <v>1338.73</v>
      </c>
      <c r="G16" s="11">
        <f t="shared" si="1"/>
        <v>1338.73</v>
      </c>
      <c r="H16" s="77">
        <f t="shared" si="2"/>
        <v>80323.8</v>
      </c>
    </row>
    <row r="17" spans="1:8" ht="15.75" thickBot="1" x14ac:dyDescent="0.3">
      <c r="A17" s="191"/>
      <c r="B17" s="11" t="str">
        <f>'D-I'!AD3</f>
        <v>MG001106/2025</v>
      </c>
      <c r="C17" s="11" t="str">
        <f>'D-I'!AD4</f>
        <v>São Gotardo</v>
      </c>
      <c r="D17" s="25">
        <f>'D-I'!AD5</f>
        <v>15</v>
      </c>
      <c r="E17" s="34">
        <v>1</v>
      </c>
      <c r="F17" s="11">
        <f>'D-I'!AE67</f>
        <v>1493.6</v>
      </c>
      <c r="G17" s="11">
        <f t="shared" si="0"/>
        <v>1493.6</v>
      </c>
      <c r="H17" s="77">
        <f t="shared" si="2"/>
        <v>89616</v>
      </c>
    </row>
    <row r="18" spans="1:8" ht="15.75" thickBot="1" x14ac:dyDescent="0.3">
      <c r="A18" s="191"/>
      <c r="B18" s="11" t="str">
        <f>'D-I'!AF3</f>
        <v>MG001106/2025</v>
      </c>
      <c r="C18" s="11" t="str">
        <f>'D-I'!AF4</f>
        <v>Tupaciguara</v>
      </c>
      <c r="D18" s="25">
        <f>'D-I'!AF5</f>
        <v>15</v>
      </c>
      <c r="E18" s="34">
        <v>1</v>
      </c>
      <c r="F18" s="11">
        <f>'D-I'!AG67</f>
        <v>1311.41</v>
      </c>
      <c r="G18" s="11">
        <f>E18*F18</f>
        <v>1311.41</v>
      </c>
      <c r="H18" s="77">
        <f t="shared" si="2"/>
        <v>78684.600000000006</v>
      </c>
    </row>
    <row r="19" spans="1:8" ht="15.75" thickBot="1" x14ac:dyDescent="0.3">
      <c r="A19" s="208"/>
      <c r="B19" s="11" t="str">
        <f>'D-I'!AH3</f>
        <v>MG001106/2025</v>
      </c>
      <c r="C19" s="11" t="s">
        <v>164</v>
      </c>
      <c r="D19" s="25">
        <f>'D-I'!AH5</f>
        <v>15</v>
      </c>
      <c r="E19" s="34">
        <v>1</v>
      </c>
      <c r="F19" s="11">
        <f>'D-I'!AI67</f>
        <v>1352.8200000000002</v>
      </c>
      <c r="G19" s="11">
        <f>E19*F19</f>
        <v>1352.8200000000002</v>
      </c>
      <c r="H19" s="77">
        <f t="shared" si="2"/>
        <v>81169.200000000012</v>
      </c>
    </row>
    <row r="20" spans="1:8" ht="15.75" thickBot="1" x14ac:dyDescent="0.3">
      <c r="A20" s="148" t="s">
        <v>9</v>
      </c>
      <c r="B20" s="11" t="str">
        <f>'D-II'!B3</f>
        <v>MG000344/2025</v>
      </c>
      <c r="C20" s="11" t="str">
        <f>'D-II'!B4</f>
        <v>Araxá</v>
      </c>
      <c r="D20" s="25">
        <f>'D-II'!B5</f>
        <v>25</v>
      </c>
      <c r="E20" s="34">
        <v>1</v>
      </c>
      <c r="F20" s="11">
        <f>'D-II'!C67</f>
        <v>1721.7600000000002</v>
      </c>
      <c r="G20" s="11">
        <f t="shared" si="0"/>
        <v>1721.7600000000002</v>
      </c>
      <c r="H20" s="77">
        <f t="shared" si="2"/>
        <v>103305.60000000001</v>
      </c>
    </row>
    <row r="21" spans="1:8" ht="15.75" thickBot="1" x14ac:dyDescent="0.3">
      <c r="A21" s="190" t="s">
        <v>10</v>
      </c>
      <c r="B21" s="11" t="str">
        <f>'D-III'!B3</f>
        <v>MG001011/2025</v>
      </c>
      <c r="C21" s="11" t="str">
        <f>'D-III'!B4</f>
        <v>Arcos</v>
      </c>
      <c r="D21" s="25">
        <f>'D-III'!B5</f>
        <v>25</v>
      </c>
      <c r="E21" s="34">
        <v>1</v>
      </c>
      <c r="F21" s="11">
        <f>'D-III'!C67</f>
        <v>1618.8700000000001</v>
      </c>
      <c r="G21" s="11">
        <f t="shared" ref="G21:G32" si="3">E21*F21</f>
        <v>1618.8700000000001</v>
      </c>
      <c r="H21" s="77">
        <f t="shared" si="2"/>
        <v>97132.200000000012</v>
      </c>
    </row>
    <row r="22" spans="1:8" ht="15.75" thickBot="1" x14ac:dyDescent="0.3">
      <c r="A22" s="191"/>
      <c r="B22" s="11" t="str">
        <f>'D-III'!D3</f>
        <v>MG001011/2025</v>
      </c>
      <c r="C22" s="11" t="str">
        <f>'D-III'!D4</f>
        <v>Lagoa da Prata</v>
      </c>
      <c r="D22" s="25">
        <f>'D-III'!D5</f>
        <v>15</v>
      </c>
      <c r="E22" s="34">
        <v>1</v>
      </c>
      <c r="F22" s="11">
        <f>'D-III'!E67</f>
        <v>991.3900000000001</v>
      </c>
      <c r="G22" s="11">
        <f t="shared" ref="G22:G25" si="4">E22*F22</f>
        <v>991.3900000000001</v>
      </c>
      <c r="H22" s="77">
        <f t="shared" si="2"/>
        <v>59483.400000000009</v>
      </c>
    </row>
    <row r="23" spans="1:8" ht="15.75" thickBot="1" x14ac:dyDescent="0.3">
      <c r="A23" s="191"/>
      <c r="B23" s="11" t="str">
        <f>'D-III'!F3</f>
        <v>MG001011/2025</v>
      </c>
      <c r="C23" s="11" t="str">
        <f>'D-III'!F4</f>
        <v>Nova Serrana</v>
      </c>
      <c r="D23" s="25">
        <f>'D-III'!F5</f>
        <v>25</v>
      </c>
      <c r="E23" s="34">
        <v>1</v>
      </c>
      <c r="F23" s="11">
        <f>'D-III'!G67</f>
        <v>1652.54</v>
      </c>
      <c r="G23" s="11">
        <f>E23*F23</f>
        <v>1652.54</v>
      </c>
      <c r="H23" s="77">
        <f t="shared" si="2"/>
        <v>99152.4</v>
      </c>
    </row>
    <row r="24" spans="1:8" ht="15.75" thickBot="1" x14ac:dyDescent="0.3">
      <c r="A24" s="191"/>
      <c r="B24" s="11" t="str">
        <f>'D-III'!H3</f>
        <v>MG001011/2025</v>
      </c>
      <c r="C24" s="11" t="str">
        <f>'D-III'!H4</f>
        <v>Oliveira</v>
      </c>
      <c r="D24" s="25">
        <f>'D-III'!H5</f>
        <v>15</v>
      </c>
      <c r="E24" s="34">
        <v>1</v>
      </c>
      <c r="F24" s="11">
        <f>'D-III'!I67</f>
        <v>1068.51</v>
      </c>
      <c r="G24" s="11">
        <f t="shared" si="4"/>
        <v>1068.51</v>
      </c>
      <c r="H24" s="77">
        <f t="shared" si="2"/>
        <v>64110.6</v>
      </c>
    </row>
    <row r="25" spans="1:8" ht="15.75" thickBot="1" x14ac:dyDescent="0.3">
      <c r="A25" s="191"/>
      <c r="B25" s="11" t="str">
        <f>'D-III'!J3</f>
        <v>MG001011/2025</v>
      </c>
      <c r="C25" s="11" t="str">
        <f>'D-III'!J4</f>
        <v>Santo Antônio do Monte</v>
      </c>
      <c r="D25" s="25">
        <f>'D-III'!J5</f>
        <v>15</v>
      </c>
      <c r="E25" s="34">
        <v>1</v>
      </c>
      <c r="F25" s="11">
        <f>'D-III'!K67</f>
        <v>1059.43</v>
      </c>
      <c r="G25" s="11">
        <f t="shared" si="4"/>
        <v>1059.43</v>
      </c>
      <c r="H25" s="77">
        <f t="shared" si="2"/>
        <v>63565.8</v>
      </c>
    </row>
    <row r="26" spans="1:8" ht="15.75" thickBot="1" x14ac:dyDescent="0.3">
      <c r="A26" s="191"/>
      <c r="B26" s="11" t="str">
        <f>'D-III'!L3</f>
        <v>MG001011/2025</v>
      </c>
      <c r="C26" s="11" t="str">
        <f>'D-III'!L4</f>
        <v>Bambuí</v>
      </c>
      <c r="D26" s="25">
        <f>'D-III'!L5</f>
        <v>15</v>
      </c>
      <c r="E26" s="34">
        <v>1</v>
      </c>
      <c r="F26" s="11">
        <f>'D-III'!M67</f>
        <v>880.85</v>
      </c>
      <c r="G26" s="11">
        <f>E26*F26</f>
        <v>880.85</v>
      </c>
      <c r="H26" s="77">
        <f t="shared" si="2"/>
        <v>52851</v>
      </c>
    </row>
    <row r="27" spans="1:8" ht="15.75" thickBot="1" x14ac:dyDescent="0.3">
      <c r="A27" s="191"/>
      <c r="B27" s="11" t="str">
        <f>'D-III'!N3</f>
        <v>MG001011/2025</v>
      </c>
      <c r="C27" s="11" t="str">
        <f>'D-III'!N4</f>
        <v>Bonfim</v>
      </c>
      <c r="D27" s="25">
        <f>'D-III'!N5</f>
        <v>15</v>
      </c>
      <c r="E27" s="34">
        <v>1</v>
      </c>
      <c r="F27" s="11">
        <f>'D-III'!O67</f>
        <v>871.86000000000013</v>
      </c>
      <c r="G27" s="11">
        <f>E27*F27</f>
        <v>871.86000000000013</v>
      </c>
      <c r="H27" s="77">
        <f t="shared" si="2"/>
        <v>52311.600000000006</v>
      </c>
    </row>
    <row r="28" spans="1:8" ht="15.75" thickBot="1" x14ac:dyDescent="0.3">
      <c r="A28" s="191"/>
      <c r="B28" s="11" t="str">
        <f>'D-III'!P3</f>
        <v>MG001011/2025</v>
      </c>
      <c r="C28" s="11" t="str">
        <f>'D-III'!P4</f>
        <v>Dores do Indaiá</v>
      </c>
      <c r="D28" s="25">
        <f>'D-III'!P5</f>
        <v>15</v>
      </c>
      <c r="E28" s="34">
        <v>1</v>
      </c>
      <c r="F28" s="11">
        <f>'D-III'!Q67</f>
        <v>923.85000000000014</v>
      </c>
      <c r="G28" s="11">
        <f>E28*F28</f>
        <v>923.85000000000014</v>
      </c>
      <c r="H28" s="77">
        <f t="shared" si="2"/>
        <v>55431.000000000007</v>
      </c>
    </row>
    <row r="29" spans="1:8" ht="15.75" thickBot="1" x14ac:dyDescent="0.3">
      <c r="A29" s="191"/>
      <c r="B29" s="11" t="str">
        <f>'D-III'!R3</f>
        <v>MG001011/2025</v>
      </c>
      <c r="C29" s="11" t="str">
        <f>'D-III'!R4</f>
        <v>Itapecerica</v>
      </c>
      <c r="D29" s="25">
        <f>'D-III'!R5</f>
        <v>15</v>
      </c>
      <c r="E29" s="34">
        <v>1</v>
      </c>
      <c r="F29" s="11">
        <f>'D-III'!S67</f>
        <v>978.73000000000013</v>
      </c>
      <c r="G29" s="11">
        <f>E29*F29</f>
        <v>978.73000000000013</v>
      </c>
      <c r="H29" s="77">
        <f t="shared" si="2"/>
        <v>58723.80000000001</v>
      </c>
    </row>
    <row r="30" spans="1:8" ht="15.75" thickBot="1" x14ac:dyDescent="0.3">
      <c r="A30" s="191"/>
      <c r="B30" s="11" t="str">
        <f>'D-III'!T3</f>
        <v>MG001011/2025</v>
      </c>
      <c r="C30" s="11" t="str">
        <f>'D-III'!T4</f>
        <v>Passa Tempo</v>
      </c>
      <c r="D30" s="25">
        <f>'D-III'!T5</f>
        <v>15</v>
      </c>
      <c r="E30" s="34">
        <v>1</v>
      </c>
      <c r="F30" s="11">
        <f>'D-III'!U67</f>
        <v>880.85</v>
      </c>
      <c r="G30" s="11">
        <f>E30*F30</f>
        <v>880.85</v>
      </c>
      <c r="H30" s="77">
        <f t="shared" si="2"/>
        <v>52851</v>
      </c>
    </row>
    <row r="31" spans="1:8" ht="15.75" thickBot="1" x14ac:dyDescent="0.3">
      <c r="A31" s="191"/>
      <c r="B31" s="11" t="str">
        <f>'D-III'!V3</f>
        <v>MG001011/2025</v>
      </c>
      <c r="C31" s="11" t="str">
        <f>'D-III'!V4</f>
        <v>Pitangui</v>
      </c>
      <c r="D31" s="25">
        <f>'D-III'!V5</f>
        <v>15</v>
      </c>
      <c r="E31" s="34">
        <v>1</v>
      </c>
      <c r="F31" s="11">
        <f>'D-III'!W67</f>
        <v>973.23000000000013</v>
      </c>
      <c r="G31" s="11">
        <f t="shared" si="3"/>
        <v>973.23000000000013</v>
      </c>
      <c r="H31" s="77">
        <f t="shared" si="2"/>
        <v>58393.80000000001</v>
      </c>
    </row>
    <row r="32" spans="1:8" ht="15.75" thickBot="1" x14ac:dyDescent="0.3">
      <c r="A32" s="159"/>
      <c r="B32" s="11" t="str">
        <f>'D-III'!X3</f>
        <v>MG001011/2025</v>
      </c>
      <c r="C32" s="11" t="s">
        <v>169</v>
      </c>
      <c r="D32" s="25">
        <f>'D-III'!X5</f>
        <v>15</v>
      </c>
      <c r="E32" s="34">
        <v>1</v>
      </c>
      <c r="F32" s="11">
        <f>'D-III'!Y67</f>
        <v>880.85</v>
      </c>
      <c r="G32" s="11">
        <f t="shared" si="3"/>
        <v>880.85</v>
      </c>
      <c r="H32" s="77">
        <f t="shared" si="2"/>
        <v>52851</v>
      </c>
    </row>
    <row r="33" spans="1:9" ht="15.75" thickBot="1" x14ac:dyDescent="0.3">
      <c r="A33" s="190" t="s">
        <v>11</v>
      </c>
      <c r="B33" s="11" t="str">
        <f>'D-IV'!B3</f>
        <v>MG000478/2025</v>
      </c>
      <c r="C33" s="11" t="str">
        <f>'D-IV'!B4</f>
        <v>Frutal</v>
      </c>
      <c r="D33" s="25">
        <f>'D-IV'!B5</f>
        <v>15</v>
      </c>
      <c r="E33" s="34">
        <v>1</v>
      </c>
      <c r="F33" s="11">
        <f>'D-IV'!C67</f>
        <v>958.81000000000006</v>
      </c>
      <c r="G33" s="11">
        <f t="shared" ref="G33:G36" si="5">E33*F33</f>
        <v>958.81000000000006</v>
      </c>
      <c r="H33" s="77">
        <f t="shared" si="2"/>
        <v>57528.600000000006</v>
      </c>
    </row>
    <row r="34" spans="1:9" ht="15.75" thickBot="1" x14ac:dyDescent="0.3">
      <c r="A34" s="191"/>
      <c r="B34" s="11" t="str">
        <f>'D-IV'!D3</f>
        <v>MG000478/2025</v>
      </c>
      <c r="C34" s="147" t="str">
        <f>'D-IV'!D4</f>
        <v>Patos de Minas</v>
      </c>
      <c r="D34" s="25">
        <f>'D-IV'!D5</f>
        <v>30</v>
      </c>
      <c r="E34" s="146">
        <v>2</v>
      </c>
      <c r="F34" s="11">
        <f>'D-IV'!E67</f>
        <v>1887.1499999999999</v>
      </c>
      <c r="G34" s="11">
        <f t="shared" si="5"/>
        <v>3774.2999999999997</v>
      </c>
      <c r="H34" s="77">
        <f t="shared" si="2"/>
        <v>226457.99999999997</v>
      </c>
    </row>
    <row r="35" spans="1:9" ht="15.75" thickBot="1" x14ac:dyDescent="0.3">
      <c r="A35" s="191"/>
      <c r="B35" s="11" t="str">
        <f>'D-IV'!F3</f>
        <v>MG000478/2025</v>
      </c>
      <c r="C35" s="11" t="str">
        <f>'D-IV'!F4</f>
        <v>Conceição das Alagoas</v>
      </c>
      <c r="D35" s="25">
        <f>'D-IV'!F5</f>
        <v>15</v>
      </c>
      <c r="E35" s="34">
        <v>1</v>
      </c>
      <c r="F35" s="11">
        <f>'D-IV'!G67</f>
        <v>871.86000000000013</v>
      </c>
      <c r="G35" s="11">
        <f t="shared" si="5"/>
        <v>871.86000000000013</v>
      </c>
      <c r="H35" s="77">
        <f t="shared" si="2"/>
        <v>52311.600000000006</v>
      </c>
    </row>
    <row r="36" spans="1:9" ht="15.75" thickBot="1" x14ac:dyDescent="0.3">
      <c r="A36" s="206"/>
      <c r="B36" s="11" t="str">
        <f>'D-IV'!H3</f>
        <v>MG000478/2025</v>
      </c>
      <c r="C36" s="11" t="str">
        <f>'D-IV'!H4</f>
        <v>Sacramento</v>
      </c>
      <c r="D36" s="25">
        <f>'D-IV'!H5</f>
        <v>15</v>
      </c>
      <c r="E36" s="34">
        <v>1</v>
      </c>
      <c r="F36" s="11">
        <f>'D-IV'!I67</f>
        <v>960.59000000000015</v>
      </c>
      <c r="G36" s="11">
        <f t="shared" si="5"/>
        <v>960.59000000000015</v>
      </c>
      <c r="H36" s="77">
        <f t="shared" si="2"/>
        <v>57635.400000000009</v>
      </c>
    </row>
    <row r="37" spans="1:9" ht="15.75" thickBot="1" x14ac:dyDescent="0.3">
      <c r="A37" s="148" t="s">
        <v>12</v>
      </c>
      <c r="B37" s="11" t="str">
        <f>'D-V'!B3</f>
        <v>MG001252/2025</v>
      </c>
      <c r="C37" s="147" t="str">
        <f>'D-V'!B4</f>
        <v>Uberlândia</v>
      </c>
      <c r="D37" s="25">
        <f>'D-V'!B5</f>
        <v>40</v>
      </c>
      <c r="E37" s="146">
        <v>2</v>
      </c>
      <c r="F37" s="11">
        <f>'D-V'!C67</f>
        <v>2951.7400000000002</v>
      </c>
      <c r="G37" s="11">
        <f t="shared" si="0"/>
        <v>5903.4800000000005</v>
      </c>
      <c r="H37" s="77">
        <f t="shared" si="2"/>
        <v>354208.80000000005</v>
      </c>
    </row>
    <row r="38" spans="1:9" ht="15.75" thickBot="1" x14ac:dyDescent="0.3">
      <c r="A38" s="19" t="s">
        <v>13</v>
      </c>
      <c r="B38" s="20" t="s">
        <v>14</v>
      </c>
      <c r="C38" s="200"/>
      <c r="D38" s="201"/>
      <c r="E38" s="201"/>
      <c r="F38" s="202"/>
      <c r="G38" s="30">
        <f>'D-VI Equipamentos'!C22</f>
        <v>0</v>
      </c>
      <c r="H38" s="78">
        <f>G38*60</f>
        <v>0</v>
      </c>
    </row>
    <row r="39" spans="1:9" x14ac:dyDescent="0.25">
      <c r="B39" s="73" t="s">
        <v>15</v>
      </c>
      <c r="C39" s="17"/>
      <c r="D39" s="17"/>
      <c r="E39" s="73">
        <f>SUM(E3:E38)</f>
        <v>37</v>
      </c>
      <c r="G39" s="74">
        <f>SUM(G3:G38)</f>
        <v>52183.46</v>
      </c>
      <c r="H39" s="79">
        <f>SUM(H3:H38)</f>
        <v>3131007.5999999996</v>
      </c>
    </row>
    <row r="40" spans="1:9" ht="15.75" thickBot="1" x14ac:dyDescent="0.3">
      <c r="F40" s="10"/>
      <c r="G40" s="10"/>
      <c r="H40" s="10"/>
    </row>
    <row r="41" spans="1:9" ht="15.75" thickBot="1" x14ac:dyDescent="0.3">
      <c r="A41" s="197" t="s">
        <v>16</v>
      </c>
      <c r="B41" s="198"/>
      <c r="C41" s="198"/>
      <c r="D41" s="198"/>
      <c r="E41" s="198"/>
      <c r="F41" s="198"/>
      <c r="G41" s="198"/>
      <c r="H41" s="199"/>
    </row>
    <row r="42" spans="1:9" ht="15.75" thickBot="1" x14ac:dyDescent="0.3">
      <c r="A42" s="31" t="s">
        <v>1</v>
      </c>
      <c r="B42" s="22" t="s">
        <v>2</v>
      </c>
      <c r="C42" s="203" t="s">
        <v>3</v>
      </c>
      <c r="D42" s="204"/>
      <c r="E42" s="204"/>
      <c r="F42" s="204"/>
      <c r="G42" s="205"/>
      <c r="H42" s="24" t="s">
        <v>17</v>
      </c>
      <c r="I42" s="8"/>
    </row>
    <row r="43" spans="1:9" ht="15.75" thickBot="1" x14ac:dyDescent="0.3">
      <c r="A43" s="149" t="s">
        <v>12</v>
      </c>
      <c r="B43" s="32" t="str">
        <f>'D-V'!B3:C3</f>
        <v>MG001252/2025</v>
      </c>
      <c r="C43" s="194" t="str">
        <f>'D-V'!B4</f>
        <v>Uberlândia</v>
      </c>
      <c r="D43" s="195"/>
      <c r="E43" s="195"/>
      <c r="F43" s="195"/>
      <c r="G43" s="196"/>
      <c r="H43" s="33">
        <f>'D-V'!C128</f>
        <v>7073.2699999999995</v>
      </c>
    </row>
    <row r="44" spans="1:9" ht="15.75" thickBot="1" x14ac:dyDescent="0.3"/>
    <row r="45" spans="1:9" ht="15.75" thickBot="1" x14ac:dyDescent="0.3">
      <c r="F45" s="192" t="s">
        <v>18</v>
      </c>
      <c r="G45" s="193"/>
      <c r="H45" s="21">
        <f>H39+H43</f>
        <v>3138080.8699999996</v>
      </c>
    </row>
  </sheetData>
  <sheetProtection formatCells="0" formatColumns="0" formatRows="0"/>
  <sortState ref="D1:D24">
    <sortCondition ref="D3:D24"/>
  </sortState>
  <mergeCells count="9">
    <mergeCell ref="A21:A31"/>
    <mergeCell ref="F45:G45"/>
    <mergeCell ref="C43:G43"/>
    <mergeCell ref="A1:H1"/>
    <mergeCell ref="C38:F38"/>
    <mergeCell ref="A41:H41"/>
    <mergeCell ref="C42:G42"/>
    <mergeCell ref="A33:A36"/>
    <mergeCell ref="A3:A19"/>
  </mergeCells>
  <pageMargins left="0.511811024" right="0.511811024" top="0.78740157499999996" bottom="0.78740157499999996" header="0.31496062000000002" footer="0.31496062000000002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2"/>
  <dimension ref="A1:AI70"/>
  <sheetViews>
    <sheetView view="pageBreakPreview" zoomScale="190" zoomScaleNormal="70" zoomScaleSheetLayoutView="190" workbookViewId="0">
      <pane ySplit="5" topLeftCell="A57" activePane="bottomLeft" state="frozen"/>
      <selection pane="bottomLeft" activeCell="AA69" sqref="AA69"/>
    </sheetView>
  </sheetViews>
  <sheetFormatPr defaultRowHeight="15" x14ac:dyDescent="0.25"/>
  <cols>
    <col min="1" max="1" width="56.28515625" style="37" bestFit="1" customWidth="1"/>
    <col min="2" max="2" width="22.140625" style="58" bestFit="1" customWidth="1"/>
    <col min="3" max="3" width="10" style="58" bestFit="1" customWidth="1"/>
    <col min="4" max="4" width="25.7109375" style="58" bestFit="1" customWidth="1"/>
    <col min="5" max="5" width="10" style="58" bestFit="1" customWidth="1"/>
    <col min="6" max="6" width="25.7109375" style="58" bestFit="1" customWidth="1"/>
    <col min="7" max="7" width="10" style="58" bestFit="1" customWidth="1"/>
    <col min="8" max="8" width="25.7109375" style="58" bestFit="1" customWidth="1"/>
    <col min="9" max="9" width="10" style="58" bestFit="1" customWidth="1"/>
    <col min="10" max="10" width="25.7109375" style="58" bestFit="1" customWidth="1"/>
    <col min="11" max="11" width="10" style="58" bestFit="1" customWidth="1"/>
    <col min="12" max="12" width="25.7109375" style="58" bestFit="1" customWidth="1"/>
    <col min="13" max="13" width="10" style="58" bestFit="1" customWidth="1"/>
    <col min="14" max="14" width="25.7109375" style="58" bestFit="1" customWidth="1"/>
    <col min="15" max="15" width="10" style="58" bestFit="1" customWidth="1"/>
    <col min="16" max="16" width="25.7109375" style="58" bestFit="1" customWidth="1"/>
    <col min="17" max="17" width="10" style="58" bestFit="1" customWidth="1"/>
    <col min="18" max="18" width="25.7109375" style="58" bestFit="1" customWidth="1"/>
    <col min="19" max="19" width="10" style="58" bestFit="1" customWidth="1"/>
    <col min="20" max="20" width="25.7109375" style="58" bestFit="1" customWidth="1"/>
    <col min="21" max="21" width="10" style="58" bestFit="1" customWidth="1"/>
    <col min="22" max="22" width="25.7109375" style="58" bestFit="1" customWidth="1"/>
    <col min="23" max="23" width="10" style="58" bestFit="1" customWidth="1"/>
    <col min="24" max="24" width="25.7109375" style="58" bestFit="1" customWidth="1"/>
    <col min="25" max="25" width="10" style="58" bestFit="1" customWidth="1"/>
    <col min="26" max="26" width="25.7109375" style="58" bestFit="1" customWidth="1"/>
    <col min="27" max="27" width="10" style="58" bestFit="1" customWidth="1"/>
    <col min="28" max="28" width="25.7109375" style="58" bestFit="1" customWidth="1"/>
    <col min="29" max="29" width="10" style="58" bestFit="1" customWidth="1"/>
    <col min="30" max="30" width="25.7109375" style="58" bestFit="1" customWidth="1"/>
    <col min="31" max="31" width="10" style="58" bestFit="1" customWidth="1"/>
    <col min="32" max="32" width="25.7109375" style="58" bestFit="1" customWidth="1"/>
    <col min="33" max="33" width="10" style="58" bestFit="1" customWidth="1"/>
    <col min="34" max="34" width="25.7109375" style="58" bestFit="1" customWidth="1"/>
    <col min="35" max="35" width="10" style="58" bestFit="1" customWidth="1"/>
    <col min="36" max="16384" width="9.140625" style="37"/>
  </cols>
  <sheetData>
    <row r="1" spans="1:35" s="36" customFormat="1" x14ac:dyDescent="0.25">
      <c r="A1" s="35" t="s">
        <v>19</v>
      </c>
      <c r="B1" s="209">
        <v>1596.27</v>
      </c>
      <c r="C1" s="209"/>
      <c r="D1" s="210">
        <f t="shared" ref="D1" si="0">$B$1</f>
        <v>1596.27</v>
      </c>
      <c r="E1" s="210"/>
      <c r="F1" s="210">
        <f t="shared" ref="F1" si="1">$B$1</f>
        <v>1596.27</v>
      </c>
      <c r="G1" s="210"/>
      <c r="H1" s="210">
        <f t="shared" ref="H1" si="2">$B$1</f>
        <v>1596.27</v>
      </c>
      <c r="I1" s="210"/>
      <c r="J1" s="210">
        <f t="shared" ref="J1" si="3">$B$1</f>
        <v>1596.27</v>
      </c>
      <c r="K1" s="210"/>
      <c r="L1" s="210">
        <f t="shared" ref="L1" si="4">$B$1</f>
        <v>1596.27</v>
      </c>
      <c r="M1" s="210"/>
      <c r="N1" s="210">
        <f t="shared" ref="N1" si="5">$B$1</f>
        <v>1596.27</v>
      </c>
      <c r="O1" s="210"/>
      <c r="P1" s="210">
        <f t="shared" ref="P1" si="6">$B$1</f>
        <v>1596.27</v>
      </c>
      <c r="Q1" s="210"/>
      <c r="R1" s="210">
        <f t="shared" ref="R1" si="7">$B$1</f>
        <v>1596.27</v>
      </c>
      <c r="S1" s="210"/>
      <c r="T1" s="210">
        <f t="shared" ref="T1" si="8">$B$1</f>
        <v>1596.27</v>
      </c>
      <c r="U1" s="210"/>
      <c r="V1" s="210">
        <f t="shared" ref="V1" si="9">$B$1</f>
        <v>1596.27</v>
      </c>
      <c r="W1" s="210"/>
      <c r="X1" s="210">
        <f t="shared" ref="X1" si="10">$B$1</f>
        <v>1596.27</v>
      </c>
      <c r="Y1" s="210"/>
      <c r="Z1" s="210">
        <f t="shared" ref="Z1" si="11">$B$1</f>
        <v>1596.27</v>
      </c>
      <c r="AA1" s="210"/>
      <c r="AB1" s="210">
        <f t="shared" ref="AB1" si="12">$B$1</f>
        <v>1596.27</v>
      </c>
      <c r="AC1" s="210"/>
      <c r="AD1" s="210">
        <f t="shared" ref="AD1" si="13">$B$1</f>
        <v>1596.27</v>
      </c>
      <c r="AE1" s="210"/>
      <c r="AF1" s="210">
        <f t="shared" ref="AF1:AH1" si="14">$B$1</f>
        <v>1596.27</v>
      </c>
      <c r="AG1" s="210"/>
      <c r="AH1" s="210">
        <f t="shared" si="14"/>
        <v>1596.27</v>
      </c>
      <c r="AI1" s="210"/>
    </row>
    <row r="2" spans="1:35" s="36" customFormat="1" ht="12.75" customHeight="1" x14ac:dyDescent="0.25">
      <c r="A2" s="83" t="s">
        <v>20</v>
      </c>
      <c r="B2" s="214" t="s">
        <v>21</v>
      </c>
      <c r="C2" s="214"/>
      <c r="D2" s="211" t="s">
        <v>21</v>
      </c>
      <c r="E2" s="211"/>
      <c r="F2" s="211" t="s">
        <v>21</v>
      </c>
      <c r="G2" s="211"/>
      <c r="H2" s="211" t="s">
        <v>21</v>
      </c>
      <c r="I2" s="211"/>
      <c r="J2" s="211" t="s">
        <v>21</v>
      </c>
      <c r="K2" s="211"/>
      <c r="L2" s="211" t="s">
        <v>21</v>
      </c>
      <c r="M2" s="211"/>
      <c r="N2" s="211" t="s">
        <v>21</v>
      </c>
      <c r="O2" s="211"/>
      <c r="P2" s="211" t="s">
        <v>21</v>
      </c>
      <c r="Q2" s="211"/>
      <c r="R2" s="211" t="s">
        <v>21</v>
      </c>
      <c r="S2" s="211"/>
      <c r="T2" s="211" t="s">
        <v>21</v>
      </c>
      <c r="U2" s="211"/>
      <c r="V2" s="211" t="s">
        <v>21</v>
      </c>
      <c r="W2" s="211"/>
      <c r="X2" s="211" t="s">
        <v>21</v>
      </c>
      <c r="Y2" s="211"/>
      <c r="Z2" s="211" t="s">
        <v>21</v>
      </c>
      <c r="AA2" s="211"/>
      <c r="AB2" s="211" t="s">
        <v>21</v>
      </c>
      <c r="AC2" s="211"/>
      <c r="AD2" s="211" t="s">
        <v>21</v>
      </c>
      <c r="AE2" s="211"/>
      <c r="AF2" s="211" t="s">
        <v>21</v>
      </c>
      <c r="AG2" s="211"/>
      <c r="AH2" s="211" t="s">
        <v>21</v>
      </c>
      <c r="AI2" s="211"/>
    </row>
    <row r="3" spans="1:35" s="36" customFormat="1" ht="12.75" customHeight="1" x14ac:dyDescent="0.25">
      <c r="A3" s="84" t="s">
        <v>2</v>
      </c>
      <c r="B3" s="216" t="s">
        <v>161</v>
      </c>
      <c r="C3" s="216"/>
      <c r="D3" s="212" t="str">
        <f t="shared" ref="D3" si="15">$B$3</f>
        <v>MG001106/2025</v>
      </c>
      <c r="E3" s="213"/>
      <c r="F3" s="212" t="str">
        <f t="shared" ref="F3" si="16">$B$3</f>
        <v>MG001106/2025</v>
      </c>
      <c r="G3" s="213"/>
      <c r="H3" s="212" t="str">
        <f t="shared" ref="H3" si="17">$B$3</f>
        <v>MG001106/2025</v>
      </c>
      <c r="I3" s="213"/>
      <c r="J3" s="212" t="str">
        <f t="shared" ref="J3" si="18">$B$3</f>
        <v>MG001106/2025</v>
      </c>
      <c r="K3" s="213"/>
      <c r="L3" s="212" t="str">
        <f t="shared" ref="L3" si="19">$B$3</f>
        <v>MG001106/2025</v>
      </c>
      <c r="M3" s="213"/>
      <c r="N3" s="212" t="str">
        <f t="shared" ref="N3" si="20">$B$3</f>
        <v>MG001106/2025</v>
      </c>
      <c r="O3" s="213"/>
      <c r="P3" s="212" t="str">
        <f t="shared" ref="P3" si="21">$B$3</f>
        <v>MG001106/2025</v>
      </c>
      <c r="Q3" s="213"/>
      <c r="R3" s="212" t="str">
        <f t="shared" ref="R3" si="22">$B$3</f>
        <v>MG001106/2025</v>
      </c>
      <c r="S3" s="213"/>
      <c r="T3" s="212" t="str">
        <f t="shared" ref="T3" si="23">$B$3</f>
        <v>MG001106/2025</v>
      </c>
      <c r="U3" s="213"/>
      <c r="V3" s="212" t="str">
        <f t="shared" ref="V3" si="24">$B$3</f>
        <v>MG001106/2025</v>
      </c>
      <c r="W3" s="213"/>
      <c r="X3" s="212" t="str">
        <f t="shared" ref="X3" si="25">$B$3</f>
        <v>MG001106/2025</v>
      </c>
      <c r="Y3" s="213"/>
      <c r="Z3" s="212" t="str">
        <f t="shared" ref="Z3" si="26">$B$3</f>
        <v>MG001106/2025</v>
      </c>
      <c r="AA3" s="213"/>
      <c r="AB3" s="212" t="str">
        <f t="shared" ref="AB3" si="27">$B$3</f>
        <v>MG001106/2025</v>
      </c>
      <c r="AC3" s="213"/>
      <c r="AD3" s="212" t="str">
        <f t="shared" ref="AD3" si="28">$B$3</f>
        <v>MG001106/2025</v>
      </c>
      <c r="AE3" s="213"/>
      <c r="AF3" s="212" t="str">
        <f t="shared" ref="AF3:AH3" si="29">$B$3</f>
        <v>MG001106/2025</v>
      </c>
      <c r="AG3" s="213"/>
      <c r="AH3" s="212" t="str">
        <f t="shared" si="29"/>
        <v>MG001106/2025</v>
      </c>
      <c r="AI3" s="213"/>
    </row>
    <row r="4" spans="1:35" x14ac:dyDescent="0.25">
      <c r="A4" s="84" t="s">
        <v>3</v>
      </c>
      <c r="B4" s="214" t="s">
        <v>22</v>
      </c>
      <c r="C4" s="214"/>
      <c r="D4" s="214" t="s">
        <v>23</v>
      </c>
      <c r="E4" s="214"/>
      <c r="F4" s="214" t="s">
        <v>24</v>
      </c>
      <c r="G4" s="214"/>
      <c r="H4" s="214" t="s">
        <v>25</v>
      </c>
      <c r="I4" s="214"/>
      <c r="J4" s="214" t="s">
        <v>26</v>
      </c>
      <c r="K4" s="214"/>
      <c r="L4" s="214" t="s">
        <v>27</v>
      </c>
      <c r="M4" s="214"/>
      <c r="N4" s="214" t="s">
        <v>28</v>
      </c>
      <c r="O4" s="214"/>
      <c r="P4" s="214" t="s">
        <v>29</v>
      </c>
      <c r="Q4" s="214"/>
      <c r="R4" s="214" t="s">
        <v>30</v>
      </c>
      <c r="S4" s="214"/>
      <c r="T4" s="214" t="s">
        <v>31</v>
      </c>
      <c r="U4" s="214"/>
      <c r="V4" s="214" t="s">
        <v>32</v>
      </c>
      <c r="W4" s="214"/>
      <c r="X4" s="214" t="s">
        <v>33</v>
      </c>
      <c r="Y4" s="214"/>
      <c r="Z4" s="214" t="s">
        <v>34</v>
      </c>
      <c r="AA4" s="214"/>
      <c r="AB4" s="214" t="s">
        <v>35</v>
      </c>
      <c r="AC4" s="214"/>
      <c r="AD4" s="214" t="s">
        <v>36</v>
      </c>
      <c r="AE4" s="214"/>
      <c r="AF4" s="214" t="s">
        <v>37</v>
      </c>
      <c r="AG4" s="214"/>
      <c r="AH4" s="214" t="s">
        <v>164</v>
      </c>
      <c r="AI4" s="214"/>
    </row>
    <row r="5" spans="1:35" ht="15" customHeight="1" x14ac:dyDescent="0.25">
      <c r="A5" s="85" t="s">
        <v>38</v>
      </c>
      <c r="B5" s="215">
        <v>25</v>
      </c>
      <c r="C5" s="215"/>
      <c r="D5" s="215">
        <v>15</v>
      </c>
      <c r="E5" s="215"/>
      <c r="F5" s="215">
        <v>15</v>
      </c>
      <c r="G5" s="215"/>
      <c r="H5" s="215">
        <v>25</v>
      </c>
      <c r="I5" s="215"/>
      <c r="J5" s="215">
        <v>15</v>
      </c>
      <c r="K5" s="215"/>
      <c r="L5" s="215">
        <v>15</v>
      </c>
      <c r="M5" s="215"/>
      <c r="N5" s="215">
        <v>15</v>
      </c>
      <c r="O5" s="215"/>
      <c r="P5" s="215">
        <v>20</v>
      </c>
      <c r="Q5" s="215"/>
      <c r="R5" s="215">
        <v>20</v>
      </c>
      <c r="S5" s="215"/>
      <c r="T5" s="215">
        <v>15</v>
      </c>
      <c r="U5" s="215"/>
      <c r="V5" s="215">
        <v>15</v>
      </c>
      <c r="W5" s="215"/>
      <c r="X5" s="215">
        <v>15</v>
      </c>
      <c r="Y5" s="215"/>
      <c r="Z5" s="215">
        <v>20</v>
      </c>
      <c r="AA5" s="215"/>
      <c r="AB5" s="215">
        <v>15</v>
      </c>
      <c r="AC5" s="215"/>
      <c r="AD5" s="215">
        <v>15</v>
      </c>
      <c r="AE5" s="215"/>
      <c r="AF5" s="215">
        <v>15</v>
      </c>
      <c r="AG5" s="215"/>
      <c r="AH5" s="215">
        <v>15</v>
      </c>
      <c r="AI5" s="215"/>
    </row>
    <row r="6" spans="1:35" x14ac:dyDescent="0.25">
      <c r="A6" s="39" t="s">
        <v>39</v>
      </c>
      <c r="B6" s="218"/>
      <c r="C6" s="219"/>
      <c r="D6" s="218"/>
      <c r="E6" s="219"/>
      <c r="F6" s="218"/>
      <c r="G6" s="219"/>
      <c r="H6" s="218"/>
      <c r="I6" s="219"/>
      <c r="J6" s="218"/>
      <c r="K6" s="219"/>
      <c r="L6" s="218"/>
      <c r="M6" s="219"/>
      <c r="N6" s="218"/>
      <c r="O6" s="219"/>
      <c r="P6" s="218"/>
      <c r="Q6" s="219"/>
      <c r="R6" s="218"/>
      <c r="S6" s="219"/>
      <c r="T6" s="218"/>
      <c r="U6" s="219"/>
      <c r="V6" s="218"/>
      <c r="W6" s="219"/>
      <c r="X6" s="218"/>
      <c r="Y6" s="219"/>
      <c r="Z6" s="218"/>
      <c r="AA6" s="219"/>
      <c r="AB6" s="218"/>
      <c r="AC6" s="219"/>
      <c r="AD6" s="218"/>
      <c r="AE6" s="219"/>
      <c r="AF6" s="218"/>
      <c r="AG6" s="219"/>
      <c r="AH6" s="218"/>
      <c r="AI6" s="219"/>
    </row>
    <row r="7" spans="1:35" x14ac:dyDescent="0.25">
      <c r="A7" s="40" t="s">
        <v>40</v>
      </c>
      <c r="B7" s="214" t="s">
        <v>41</v>
      </c>
      <c r="C7" s="214"/>
      <c r="D7" s="214" t="s">
        <v>41</v>
      </c>
      <c r="E7" s="214"/>
      <c r="F7" s="214" t="s">
        <v>41</v>
      </c>
      <c r="G7" s="214"/>
      <c r="H7" s="214" t="s">
        <v>41</v>
      </c>
      <c r="I7" s="214"/>
      <c r="J7" s="214" t="s">
        <v>41</v>
      </c>
      <c r="K7" s="214"/>
      <c r="L7" s="214" t="s">
        <v>41</v>
      </c>
      <c r="M7" s="214"/>
      <c r="N7" s="214" t="s">
        <v>41</v>
      </c>
      <c r="O7" s="214"/>
      <c r="P7" s="214" t="s">
        <v>41</v>
      </c>
      <c r="Q7" s="214"/>
      <c r="R7" s="214" t="s">
        <v>41</v>
      </c>
      <c r="S7" s="214"/>
      <c r="T7" s="214" t="s">
        <v>41</v>
      </c>
      <c r="U7" s="214"/>
      <c r="V7" s="214" t="s">
        <v>41</v>
      </c>
      <c r="W7" s="214"/>
      <c r="X7" s="214" t="s">
        <v>41</v>
      </c>
      <c r="Y7" s="214"/>
      <c r="Z7" s="214" t="s">
        <v>41</v>
      </c>
      <c r="AA7" s="214"/>
      <c r="AB7" s="214" t="s">
        <v>41</v>
      </c>
      <c r="AC7" s="214"/>
      <c r="AD7" s="214" t="s">
        <v>41</v>
      </c>
      <c r="AE7" s="214"/>
      <c r="AF7" s="214" t="s">
        <v>41</v>
      </c>
      <c r="AG7" s="214"/>
      <c r="AH7" s="214" t="s">
        <v>41</v>
      </c>
      <c r="AI7" s="214"/>
    </row>
    <row r="8" spans="1:35" x14ac:dyDescent="0.25">
      <c r="A8" s="41" t="s">
        <v>42</v>
      </c>
      <c r="B8" s="217">
        <f>SUM(B9:C12)</f>
        <v>906.97</v>
      </c>
      <c r="C8" s="217"/>
      <c r="D8" s="217">
        <f t="shared" ref="D8" si="30">SUM(D9:E12)</f>
        <v>544.17999999999995</v>
      </c>
      <c r="E8" s="217"/>
      <c r="F8" s="217">
        <f t="shared" ref="F8" si="31">SUM(F9:G12)</f>
        <v>544.17999999999995</v>
      </c>
      <c r="G8" s="217"/>
      <c r="H8" s="217">
        <f t="shared" ref="H8" si="32">SUM(H9:I12)</f>
        <v>906.97</v>
      </c>
      <c r="I8" s="217"/>
      <c r="J8" s="217">
        <f t="shared" ref="J8" si="33">SUM(J9:K12)</f>
        <v>544.17999999999995</v>
      </c>
      <c r="K8" s="217"/>
      <c r="L8" s="217">
        <f t="shared" ref="L8" si="34">SUM(L9:M12)</f>
        <v>544.17999999999995</v>
      </c>
      <c r="M8" s="217"/>
      <c r="N8" s="217">
        <f t="shared" ref="N8" si="35">SUM(N9:O12)</f>
        <v>544.17999999999995</v>
      </c>
      <c r="O8" s="217"/>
      <c r="P8" s="217">
        <f t="shared" ref="P8" si="36">SUM(P9:Q12)</f>
        <v>725.58</v>
      </c>
      <c r="Q8" s="217"/>
      <c r="R8" s="217">
        <f t="shared" ref="R8" si="37">SUM(R9:S12)</f>
        <v>725.58</v>
      </c>
      <c r="S8" s="217"/>
      <c r="T8" s="217">
        <f t="shared" ref="T8" si="38">SUM(T9:U12)</f>
        <v>544.17999999999995</v>
      </c>
      <c r="U8" s="217"/>
      <c r="V8" s="217">
        <f t="shared" ref="V8" si="39">SUM(V9:W12)</f>
        <v>544.17999999999995</v>
      </c>
      <c r="W8" s="217"/>
      <c r="X8" s="217">
        <f t="shared" ref="X8" si="40">SUM(X9:Y12)</f>
        <v>544.17999999999995</v>
      </c>
      <c r="Y8" s="217"/>
      <c r="Z8" s="217">
        <f t="shared" ref="Z8" si="41">SUM(Z9:AA12)</f>
        <v>725.58</v>
      </c>
      <c r="AA8" s="217"/>
      <c r="AB8" s="217">
        <f t="shared" ref="AB8" si="42">SUM(AB9:AC12)</f>
        <v>544.17999999999995</v>
      </c>
      <c r="AC8" s="217"/>
      <c r="AD8" s="217">
        <f t="shared" ref="AD8" si="43">SUM(AD9:AE12)</f>
        <v>544.17999999999995</v>
      </c>
      <c r="AE8" s="217"/>
      <c r="AF8" s="217">
        <f t="shared" ref="AF8" si="44">SUM(AF9:AG12)</f>
        <v>544.17999999999995</v>
      </c>
      <c r="AG8" s="217"/>
      <c r="AH8" s="217">
        <f t="shared" ref="AH8" si="45">SUM(AH9:AI12)</f>
        <v>544.17999999999995</v>
      </c>
      <c r="AI8" s="217"/>
    </row>
    <row r="9" spans="1:35" x14ac:dyDescent="0.25">
      <c r="A9" s="60" t="s">
        <v>43</v>
      </c>
      <c r="B9" s="220">
        <f>ROUND(B1/44*B5,2)</f>
        <v>906.97</v>
      </c>
      <c r="C9" s="220"/>
      <c r="D9" s="220">
        <f t="shared" ref="D9" si="46">ROUND(D1/44*D5,2)</f>
        <v>544.17999999999995</v>
      </c>
      <c r="E9" s="220"/>
      <c r="F9" s="220">
        <f t="shared" ref="F9" si="47">ROUND(F1/44*F5,2)</f>
        <v>544.17999999999995</v>
      </c>
      <c r="G9" s="220"/>
      <c r="H9" s="220">
        <f t="shared" ref="H9" si="48">ROUND(H1/44*H5,2)</f>
        <v>906.97</v>
      </c>
      <c r="I9" s="220"/>
      <c r="J9" s="220">
        <f t="shared" ref="J9" si="49">ROUND(J1/44*J5,2)</f>
        <v>544.17999999999995</v>
      </c>
      <c r="K9" s="220"/>
      <c r="L9" s="220">
        <f t="shared" ref="L9" si="50">ROUND(L1/44*L5,2)</f>
        <v>544.17999999999995</v>
      </c>
      <c r="M9" s="220"/>
      <c r="N9" s="220">
        <f t="shared" ref="N9" si="51">ROUND(N1/44*N5,2)</f>
        <v>544.17999999999995</v>
      </c>
      <c r="O9" s="220"/>
      <c r="P9" s="220">
        <f t="shared" ref="P9" si="52">ROUND(P1/44*P5,2)</f>
        <v>725.58</v>
      </c>
      <c r="Q9" s="220"/>
      <c r="R9" s="220">
        <f t="shared" ref="R9" si="53">ROUND(R1/44*R5,2)</f>
        <v>725.58</v>
      </c>
      <c r="S9" s="220"/>
      <c r="T9" s="220">
        <f t="shared" ref="T9" si="54">ROUND(T1/44*T5,2)</f>
        <v>544.17999999999995</v>
      </c>
      <c r="U9" s="220"/>
      <c r="V9" s="220">
        <f t="shared" ref="V9" si="55">ROUND(V1/44*V5,2)</f>
        <v>544.17999999999995</v>
      </c>
      <c r="W9" s="220"/>
      <c r="X9" s="220">
        <f t="shared" ref="X9" si="56">ROUND(X1/44*X5,2)</f>
        <v>544.17999999999995</v>
      </c>
      <c r="Y9" s="220"/>
      <c r="Z9" s="220">
        <f>ROUND(Z1/44*Z5,2)</f>
        <v>725.58</v>
      </c>
      <c r="AA9" s="220"/>
      <c r="AB9" s="220">
        <f t="shared" ref="AB9" si="57">ROUND(AB1/44*AB5,2)</f>
        <v>544.17999999999995</v>
      </c>
      <c r="AC9" s="220"/>
      <c r="AD9" s="220">
        <f t="shared" ref="AD9" si="58">ROUND(AD1/44*AD5,2)</f>
        <v>544.17999999999995</v>
      </c>
      <c r="AE9" s="220"/>
      <c r="AF9" s="220">
        <f t="shared" ref="AF9" si="59">ROUND(AF1/44*AF5,2)</f>
        <v>544.17999999999995</v>
      </c>
      <c r="AG9" s="220"/>
      <c r="AH9" s="220">
        <f t="shared" ref="AH9" si="60">ROUND(AH1/44*AH5,2)</f>
        <v>544.17999999999995</v>
      </c>
      <c r="AI9" s="220"/>
    </row>
    <row r="10" spans="1:35" ht="38.25" x14ac:dyDescent="0.25">
      <c r="A10" s="60" t="s">
        <v>44</v>
      </c>
      <c r="B10" s="220"/>
      <c r="C10" s="220"/>
      <c r="D10" s="220"/>
      <c r="E10" s="220"/>
      <c r="F10" s="220"/>
      <c r="G10" s="220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V10" s="220"/>
      <c r="W10" s="220"/>
      <c r="X10" s="220"/>
      <c r="Y10" s="220"/>
      <c r="Z10" s="220"/>
      <c r="AA10" s="220"/>
      <c r="AB10" s="220"/>
      <c r="AC10" s="220"/>
      <c r="AD10" s="220"/>
      <c r="AE10" s="220"/>
      <c r="AF10" s="220"/>
      <c r="AG10" s="220"/>
      <c r="AH10" s="220"/>
      <c r="AI10" s="220"/>
    </row>
    <row r="11" spans="1:35" x14ac:dyDescent="0.25">
      <c r="A11" s="60" t="s">
        <v>45</v>
      </c>
      <c r="B11" s="220"/>
      <c r="C11" s="220"/>
      <c r="D11" s="220"/>
      <c r="E11" s="220"/>
      <c r="F11" s="220"/>
      <c r="G11" s="220"/>
      <c r="H11" s="220"/>
      <c r="I11" s="220"/>
      <c r="J11" s="220"/>
      <c r="K11" s="220"/>
      <c r="L11" s="220"/>
      <c r="M11" s="220"/>
      <c r="N11" s="220"/>
      <c r="O11" s="220"/>
      <c r="P11" s="220"/>
      <c r="Q11" s="220"/>
      <c r="R11" s="220"/>
      <c r="S11" s="220"/>
      <c r="T11" s="220"/>
      <c r="U11" s="220"/>
      <c r="V11" s="220"/>
      <c r="W11" s="220"/>
      <c r="X11" s="220"/>
      <c r="Y11" s="220"/>
      <c r="Z11" s="220"/>
      <c r="AA11" s="220"/>
      <c r="AB11" s="220"/>
      <c r="AC11" s="220"/>
      <c r="AD11" s="220"/>
      <c r="AE11" s="220"/>
      <c r="AF11" s="220"/>
      <c r="AG11" s="220"/>
      <c r="AH11" s="220"/>
      <c r="AI11" s="220"/>
    </row>
    <row r="12" spans="1:35" x14ac:dyDescent="0.25">
      <c r="A12" s="60" t="s">
        <v>46</v>
      </c>
      <c r="B12" s="220"/>
      <c r="C12" s="220"/>
      <c r="D12" s="220"/>
      <c r="E12" s="220"/>
      <c r="F12" s="220"/>
      <c r="G12" s="220"/>
      <c r="H12" s="220"/>
      <c r="I12" s="220"/>
      <c r="J12" s="220"/>
      <c r="K12" s="220"/>
      <c r="L12" s="220"/>
      <c r="M12" s="220"/>
      <c r="N12" s="220"/>
      <c r="O12" s="220"/>
      <c r="P12" s="220"/>
      <c r="Q12" s="220"/>
      <c r="R12" s="220"/>
      <c r="S12" s="220"/>
      <c r="T12" s="220"/>
      <c r="U12" s="220"/>
      <c r="V12" s="220"/>
      <c r="W12" s="220"/>
      <c r="X12" s="220"/>
      <c r="Y12" s="220"/>
      <c r="Z12" s="220"/>
      <c r="AA12" s="220"/>
      <c r="AB12" s="220"/>
      <c r="AC12" s="220"/>
      <c r="AD12" s="220"/>
      <c r="AE12" s="220"/>
      <c r="AF12" s="220"/>
      <c r="AG12" s="220"/>
      <c r="AH12" s="220"/>
      <c r="AI12" s="220"/>
    </row>
    <row r="13" spans="1:35" x14ac:dyDescent="0.25">
      <c r="A13" s="42"/>
      <c r="B13" s="221"/>
      <c r="C13" s="221"/>
      <c r="D13" s="221"/>
      <c r="E13" s="221"/>
      <c r="F13" s="221"/>
      <c r="G13" s="221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  <c r="U13" s="221"/>
      <c r="V13" s="221"/>
      <c r="W13" s="221"/>
      <c r="X13" s="221"/>
      <c r="Y13" s="221"/>
      <c r="Z13" s="221"/>
      <c r="AA13" s="221"/>
      <c r="AB13" s="221"/>
      <c r="AC13" s="221"/>
      <c r="AD13" s="221"/>
      <c r="AE13" s="221"/>
      <c r="AF13" s="221"/>
      <c r="AG13" s="221"/>
      <c r="AH13" s="221"/>
      <c r="AI13" s="221"/>
    </row>
    <row r="14" spans="1:35" ht="25.5" x14ac:dyDescent="0.25">
      <c r="A14" s="43" t="s">
        <v>47</v>
      </c>
      <c r="B14" s="222"/>
      <c r="C14" s="223"/>
      <c r="D14" s="222"/>
      <c r="E14" s="223"/>
      <c r="F14" s="222"/>
      <c r="G14" s="223"/>
      <c r="H14" s="222"/>
      <c r="I14" s="223"/>
      <c r="J14" s="222"/>
      <c r="K14" s="223"/>
      <c r="L14" s="222"/>
      <c r="M14" s="223"/>
      <c r="N14" s="222"/>
      <c r="O14" s="223"/>
      <c r="P14" s="222"/>
      <c r="Q14" s="223"/>
      <c r="R14" s="222"/>
      <c r="S14" s="223"/>
      <c r="T14" s="222"/>
      <c r="U14" s="223"/>
      <c r="V14" s="222"/>
      <c r="W14" s="223"/>
      <c r="X14" s="222"/>
      <c r="Y14" s="223"/>
      <c r="Z14" s="222"/>
      <c r="AA14" s="223"/>
      <c r="AB14" s="222"/>
      <c r="AC14" s="223"/>
      <c r="AD14" s="222"/>
      <c r="AE14" s="223"/>
      <c r="AF14" s="222"/>
      <c r="AG14" s="223"/>
      <c r="AH14" s="222"/>
      <c r="AI14" s="223"/>
    </row>
    <row r="15" spans="1:35" x14ac:dyDescent="0.25">
      <c r="A15" s="38" t="s">
        <v>48</v>
      </c>
      <c r="B15" s="44" t="s">
        <v>49</v>
      </c>
      <c r="C15" s="3" t="s">
        <v>41</v>
      </c>
      <c r="D15" s="44" t="s">
        <v>49</v>
      </c>
      <c r="E15" s="3" t="s">
        <v>41</v>
      </c>
      <c r="F15" s="44" t="s">
        <v>49</v>
      </c>
      <c r="G15" s="3" t="s">
        <v>41</v>
      </c>
      <c r="H15" s="44" t="s">
        <v>49</v>
      </c>
      <c r="I15" s="3" t="s">
        <v>41</v>
      </c>
      <c r="J15" s="44" t="s">
        <v>49</v>
      </c>
      <c r="K15" s="3" t="s">
        <v>41</v>
      </c>
      <c r="L15" s="44" t="s">
        <v>49</v>
      </c>
      <c r="M15" s="3" t="s">
        <v>41</v>
      </c>
      <c r="N15" s="44" t="s">
        <v>49</v>
      </c>
      <c r="O15" s="3" t="s">
        <v>41</v>
      </c>
      <c r="P15" s="44" t="s">
        <v>49</v>
      </c>
      <c r="Q15" s="3" t="s">
        <v>41</v>
      </c>
      <c r="R15" s="44" t="s">
        <v>49</v>
      </c>
      <c r="S15" s="3" t="s">
        <v>41</v>
      </c>
      <c r="T15" s="44" t="s">
        <v>49</v>
      </c>
      <c r="U15" s="3" t="s">
        <v>41</v>
      </c>
      <c r="V15" s="44" t="s">
        <v>49</v>
      </c>
      <c r="W15" s="3" t="s">
        <v>41</v>
      </c>
      <c r="X15" s="44" t="s">
        <v>49</v>
      </c>
      <c r="Y15" s="3" t="s">
        <v>41</v>
      </c>
      <c r="Z15" s="44" t="s">
        <v>49</v>
      </c>
      <c r="AA15" s="3" t="s">
        <v>41</v>
      </c>
      <c r="AB15" s="44" t="s">
        <v>49</v>
      </c>
      <c r="AC15" s="3" t="s">
        <v>41</v>
      </c>
      <c r="AD15" s="44" t="s">
        <v>49</v>
      </c>
      <c r="AE15" s="3" t="s">
        <v>41</v>
      </c>
      <c r="AF15" s="44" t="s">
        <v>49</v>
      </c>
      <c r="AG15" s="3" t="s">
        <v>41</v>
      </c>
      <c r="AH15" s="44" t="s">
        <v>49</v>
      </c>
      <c r="AI15" s="3" t="s">
        <v>41</v>
      </c>
    </row>
    <row r="16" spans="1:35" x14ac:dyDescent="0.25">
      <c r="A16" s="42" t="s">
        <v>50</v>
      </c>
      <c r="B16" s="26">
        <v>0.2</v>
      </c>
      <c r="C16" s="13">
        <f>ROUND(B$8*B16,2)</f>
        <v>181.39</v>
      </c>
      <c r="D16" s="28">
        <f t="shared" ref="D16:X23" si="61">$B16</f>
        <v>0.2</v>
      </c>
      <c r="E16" s="13">
        <f t="shared" ref="E16:E23" si="62">ROUND(D$8*D16,2)</f>
        <v>108.84</v>
      </c>
      <c r="F16" s="28">
        <f t="shared" si="61"/>
        <v>0.2</v>
      </c>
      <c r="G16" s="13">
        <f>ROUND(F$8*F16,2)</f>
        <v>108.84</v>
      </c>
      <c r="H16" s="28">
        <f t="shared" si="61"/>
        <v>0.2</v>
      </c>
      <c r="I16" s="13">
        <f t="shared" ref="I16:I23" si="63">ROUND(H$8*H16,2)</f>
        <v>181.39</v>
      </c>
      <c r="J16" s="28">
        <f t="shared" ref="J16:AH23" si="64">$B16</f>
        <v>0.2</v>
      </c>
      <c r="K16" s="13">
        <f t="shared" ref="K16:K23" si="65">ROUND(J$8*J16,2)</f>
        <v>108.84</v>
      </c>
      <c r="L16" s="28">
        <f t="shared" si="61"/>
        <v>0.2</v>
      </c>
      <c r="M16" s="13">
        <f t="shared" ref="M16:M23" si="66">ROUND(L$8*L16,2)</f>
        <v>108.84</v>
      </c>
      <c r="N16" s="28">
        <f t="shared" si="64"/>
        <v>0.2</v>
      </c>
      <c r="O16" s="13">
        <f t="shared" ref="O16:O23" si="67">ROUND(N$8*N16,2)</f>
        <v>108.84</v>
      </c>
      <c r="P16" s="28">
        <f t="shared" si="61"/>
        <v>0.2</v>
      </c>
      <c r="Q16" s="13">
        <f t="shared" ref="Q16:Q23" si="68">ROUND(P$8*P16,2)</f>
        <v>145.12</v>
      </c>
      <c r="R16" s="28">
        <f t="shared" si="64"/>
        <v>0.2</v>
      </c>
      <c r="S16" s="13">
        <f t="shared" ref="S16:S23" si="69">ROUND(R$8*R16,2)</f>
        <v>145.12</v>
      </c>
      <c r="T16" s="28">
        <f t="shared" si="64"/>
        <v>0.2</v>
      </c>
      <c r="U16" s="13">
        <f t="shared" ref="U16:U23" si="70">ROUND(T$8*T16,2)</f>
        <v>108.84</v>
      </c>
      <c r="V16" s="28">
        <f t="shared" si="61"/>
        <v>0.2</v>
      </c>
      <c r="W16" s="13">
        <f t="shared" ref="W16:W23" si="71">ROUND(V$8*V16,2)</f>
        <v>108.84</v>
      </c>
      <c r="X16" s="28">
        <f t="shared" si="61"/>
        <v>0.2</v>
      </c>
      <c r="Y16" s="13">
        <f t="shared" ref="Y16:Y23" si="72">ROUND(X$8*X16,2)</f>
        <v>108.84</v>
      </c>
      <c r="Z16" s="28">
        <f t="shared" si="64"/>
        <v>0.2</v>
      </c>
      <c r="AA16" s="13">
        <f t="shared" ref="AA16:AA23" si="73">ROUND(Z$8*Z16,2)</f>
        <v>145.12</v>
      </c>
      <c r="AB16" s="28">
        <f t="shared" si="64"/>
        <v>0.2</v>
      </c>
      <c r="AC16" s="13">
        <f t="shared" ref="AC16:AC23" si="74">ROUND(AB$8*AB16,2)</f>
        <v>108.84</v>
      </c>
      <c r="AD16" s="28">
        <f t="shared" si="64"/>
        <v>0.2</v>
      </c>
      <c r="AE16" s="13">
        <f t="shared" ref="AE16:AE23" si="75">ROUND(AD$8*AD16,2)</f>
        <v>108.84</v>
      </c>
      <c r="AF16" s="28">
        <f t="shared" si="64"/>
        <v>0.2</v>
      </c>
      <c r="AG16" s="13">
        <f t="shared" ref="AG16:AG23" si="76">ROUND(AF$8*AF16,2)</f>
        <v>108.84</v>
      </c>
      <c r="AH16" s="28">
        <f t="shared" si="64"/>
        <v>0.2</v>
      </c>
      <c r="AI16" s="13">
        <f t="shared" ref="AI16:AI23" si="77">ROUND(AH$8*AH16,2)</f>
        <v>108.84</v>
      </c>
    </row>
    <row r="17" spans="1:35" x14ac:dyDescent="0.25">
      <c r="A17" s="42" t="s">
        <v>51</v>
      </c>
      <c r="B17" s="26">
        <v>0</v>
      </c>
      <c r="C17" s="13">
        <f t="shared" ref="C17:C23" si="78">ROUND(B$8*B17,2)</f>
        <v>0</v>
      </c>
      <c r="D17" s="28">
        <f t="shared" si="61"/>
        <v>0</v>
      </c>
      <c r="E17" s="13">
        <f t="shared" si="62"/>
        <v>0</v>
      </c>
      <c r="F17" s="28">
        <f t="shared" si="61"/>
        <v>0</v>
      </c>
      <c r="G17" s="13">
        <f t="shared" ref="G17:G23" si="79">ROUND(F$8*F17,2)</f>
        <v>0</v>
      </c>
      <c r="H17" s="28">
        <f t="shared" si="61"/>
        <v>0</v>
      </c>
      <c r="I17" s="13">
        <f t="shared" si="63"/>
        <v>0</v>
      </c>
      <c r="J17" s="28">
        <f t="shared" si="64"/>
        <v>0</v>
      </c>
      <c r="K17" s="13">
        <f t="shared" si="65"/>
        <v>0</v>
      </c>
      <c r="L17" s="28">
        <f t="shared" si="61"/>
        <v>0</v>
      </c>
      <c r="M17" s="13">
        <f t="shared" si="66"/>
        <v>0</v>
      </c>
      <c r="N17" s="28">
        <f t="shared" si="64"/>
        <v>0</v>
      </c>
      <c r="O17" s="13">
        <f t="shared" si="67"/>
        <v>0</v>
      </c>
      <c r="P17" s="28">
        <f t="shared" si="61"/>
        <v>0</v>
      </c>
      <c r="Q17" s="13">
        <f t="shared" si="68"/>
        <v>0</v>
      </c>
      <c r="R17" s="28">
        <f t="shared" si="64"/>
        <v>0</v>
      </c>
      <c r="S17" s="13">
        <f t="shared" si="69"/>
        <v>0</v>
      </c>
      <c r="T17" s="28">
        <f t="shared" si="64"/>
        <v>0</v>
      </c>
      <c r="U17" s="13">
        <f t="shared" si="70"/>
        <v>0</v>
      </c>
      <c r="V17" s="28">
        <f t="shared" si="61"/>
        <v>0</v>
      </c>
      <c r="W17" s="13">
        <f t="shared" si="71"/>
        <v>0</v>
      </c>
      <c r="X17" s="28">
        <f t="shared" si="61"/>
        <v>0</v>
      </c>
      <c r="Y17" s="13">
        <f t="shared" si="72"/>
        <v>0</v>
      </c>
      <c r="Z17" s="28">
        <f t="shared" si="64"/>
        <v>0</v>
      </c>
      <c r="AA17" s="13">
        <f t="shared" si="73"/>
        <v>0</v>
      </c>
      <c r="AB17" s="28">
        <f t="shared" si="64"/>
        <v>0</v>
      </c>
      <c r="AC17" s="13">
        <f t="shared" si="74"/>
        <v>0</v>
      </c>
      <c r="AD17" s="28">
        <f t="shared" si="64"/>
        <v>0</v>
      </c>
      <c r="AE17" s="13">
        <f t="shared" si="75"/>
        <v>0</v>
      </c>
      <c r="AF17" s="28">
        <f t="shared" si="64"/>
        <v>0</v>
      </c>
      <c r="AG17" s="13">
        <f t="shared" si="76"/>
        <v>0</v>
      </c>
      <c r="AH17" s="28">
        <f t="shared" si="64"/>
        <v>0</v>
      </c>
      <c r="AI17" s="13">
        <f t="shared" si="77"/>
        <v>0</v>
      </c>
    </row>
    <row r="18" spans="1:35" x14ac:dyDescent="0.25">
      <c r="A18" s="42" t="s">
        <v>52</v>
      </c>
      <c r="B18" s="26">
        <v>0</v>
      </c>
      <c r="C18" s="13">
        <f t="shared" si="78"/>
        <v>0</v>
      </c>
      <c r="D18" s="28">
        <f t="shared" si="61"/>
        <v>0</v>
      </c>
      <c r="E18" s="13">
        <f t="shared" si="62"/>
        <v>0</v>
      </c>
      <c r="F18" s="28">
        <f t="shared" si="61"/>
        <v>0</v>
      </c>
      <c r="G18" s="13">
        <f t="shared" si="79"/>
        <v>0</v>
      </c>
      <c r="H18" s="28">
        <f t="shared" si="61"/>
        <v>0</v>
      </c>
      <c r="I18" s="13">
        <f t="shared" si="63"/>
        <v>0</v>
      </c>
      <c r="J18" s="28">
        <f t="shared" si="64"/>
        <v>0</v>
      </c>
      <c r="K18" s="13">
        <f t="shared" si="65"/>
        <v>0</v>
      </c>
      <c r="L18" s="28">
        <f t="shared" si="61"/>
        <v>0</v>
      </c>
      <c r="M18" s="13">
        <f t="shared" si="66"/>
        <v>0</v>
      </c>
      <c r="N18" s="28">
        <f t="shared" si="64"/>
        <v>0</v>
      </c>
      <c r="O18" s="13">
        <f t="shared" si="67"/>
        <v>0</v>
      </c>
      <c r="P18" s="28">
        <f t="shared" si="61"/>
        <v>0</v>
      </c>
      <c r="Q18" s="13">
        <f t="shared" si="68"/>
        <v>0</v>
      </c>
      <c r="R18" s="28">
        <f t="shared" si="64"/>
        <v>0</v>
      </c>
      <c r="S18" s="13">
        <f t="shared" si="69"/>
        <v>0</v>
      </c>
      <c r="T18" s="28">
        <f t="shared" si="64"/>
        <v>0</v>
      </c>
      <c r="U18" s="13">
        <f t="shared" si="70"/>
        <v>0</v>
      </c>
      <c r="V18" s="28">
        <f t="shared" si="61"/>
        <v>0</v>
      </c>
      <c r="W18" s="13">
        <f t="shared" si="71"/>
        <v>0</v>
      </c>
      <c r="X18" s="28">
        <f t="shared" si="61"/>
        <v>0</v>
      </c>
      <c r="Y18" s="13">
        <f t="shared" si="72"/>
        <v>0</v>
      </c>
      <c r="Z18" s="28">
        <f t="shared" si="64"/>
        <v>0</v>
      </c>
      <c r="AA18" s="13">
        <f t="shared" si="73"/>
        <v>0</v>
      </c>
      <c r="AB18" s="28">
        <f t="shared" si="64"/>
        <v>0</v>
      </c>
      <c r="AC18" s="13">
        <f t="shared" si="74"/>
        <v>0</v>
      </c>
      <c r="AD18" s="28">
        <f t="shared" si="64"/>
        <v>0</v>
      </c>
      <c r="AE18" s="13">
        <f t="shared" si="75"/>
        <v>0</v>
      </c>
      <c r="AF18" s="28">
        <f t="shared" si="64"/>
        <v>0</v>
      </c>
      <c r="AG18" s="13">
        <f t="shared" si="76"/>
        <v>0</v>
      </c>
      <c r="AH18" s="28">
        <f t="shared" si="64"/>
        <v>0</v>
      </c>
      <c r="AI18" s="13">
        <f t="shared" si="77"/>
        <v>0</v>
      </c>
    </row>
    <row r="19" spans="1:35" x14ac:dyDescent="0.25">
      <c r="A19" s="42" t="s">
        <v>53</v>
      </c>
      <c r="B19" s="26">
        <v>0</v>
      </c>
      <c r="C19" s="13">
        <f t="shared" si="78"/>
        <v>0</v>
      </c>
      <c r="D19" s="28">
        <f t="shared" si="61"/>
        <v>0</v>
      </c>
      <c r="E19" s="13">
        <f t="shared" si="62"/>
        <v>0</v>
      </c>
      <c r="F19" s="28">
        <f t="shared" si="61"/>
        <v>0</v>
      </c>
      <c r="G19" s="13">
        <f t="shared" si="79"/>
        <v>0</v>
      </c>
      <c r="H19" s="28">
        <f t="shared" si="61"/>
        <v>0</v>
      </c>
      <c r="I19" s="13">
        <f t="shared" si="63"/>
        <v>0</v>
      </c>
      <c r="J19" s="28">
        <f t="shared" si="64"/>
        <v>0</v>
      </c>
      <c r="K19" s="13">
        <f t="shared" si="65"/>
        <v>0</v>
      </c>
      <c r="L19" s="28">
        <f t="shared" si="61"/>
        <v>0</v>
      </c>
      <c r="M19" s="13">
        <f t="shared" si="66"/>
        <v>0</v>
      </c>
      <c r="N19" s="28">
        <f t="shared" si="64"/>
        <v>0</v>
      </c>
      <c r="O19" s="13">
        <f t="shared" si="67"/>
        <v>0</v>
      </c>
      <c r="P19" s="28">
        <f t="shared" si="61"/>
        <v>0</v>
      </c>
      <c r="Q19" s="13">
        <f t="shared" si="68"/>
        <v>0</v>
      </c>
      <c r="R19" s="28">
        <f t="shared" si="64"/>
        <v>0</v>
      </c>
      <c r="S19" s="13">
        <f t="shared" si="69"/>
        <v>0</v>
      </c>
      <c r="T19" s="28">
        <f t="shared" si="64"/>
        <v>0</v>
      </c>
      <c r="U19" s="13">
        <f t="shared" si="70"/>
        <v>0</v>
      </c>
      <c r="V19" s="28">
        <f t="shared" si="61"/>
        <v>0</v>
      </c>
      <c r="W19" s="13">
        <f t="shared" si="71"/>
        <v>0</v>
      </c>
      <c r="X19" s="28">
        <f t="shared" si="61"/>
        <v>0</v>
      </c>
      <c r="Y19" s="13">
        <f t="shared" si="72"/>
        <v>0</v>
      </c>
      <c r="Z19" s="28">
        <f t="shared" si="64"/>
        <v>0</v>
      </c>
      <c r="AA19" s="13">
        <f t="shared" si="73"/>
        <v>0</v>
      </c>
      <c r="AB19" s="28">
        <f t="shared" si="64"/>
        <v>0</v>
      </c>
      <c r="AC19" s="13">
        <f t="shared" si="74"/>
        <v>0</v>
      </c>
      <c r="AD19" s="28">
        <f t="shared" si="64"/>
        <v>0</v>
      </c>
      <c r="AE19" s="13">
        <f t="shared" si="75"/>
        <v>0</v>
      </c>
      <c r="AF19" s="28">
        <f t="shared" si="64"/>
        <v>0</v>
      </c>
      <c r="AG19" s="13">
        <f t="shared" si="76"/>
        <v>0</v>
      </c>
      <c r="AH19" s="28">
        <f t="shared" si="64"/>
        <v>0</v>
      </c>
      <c r="AI19" s="13">
        <f t="shared" si="77"/>
        <v>0</v>
      </c>
    </row>
    <row r="20" spans="1:35" x14ac:dyDescent="0.25">
      <c r="A20" s="42" t="s">
        <v>54</v>
      </c>
      <c r="B20" s="26">
        <v>0</v>
      </c>
      <c r="C20" s="13">
        <f t="shared" si="78"/>
        <v>0</v>
      </c>
      <c r="D20" s="28">
        <f t="shared" si="61"/>
        <v>0</v>
      </c>
      <c r="E20" s="13">
        <f t="shared" si="62"/>
        <v>0</v>
      </c>
      <c r="F20" s="28">
        <f t="shared" si="61"/>
        <v>0</v>
      </c>
      <c r="G20" s="13">
        <f t="shared" si="79"/>
        <v>0</v>
      </c>
      <c r="H20" s="28">
        <f t="shared" si="61"/>
        <v>0</v>
      </c>
      <c r="I20" s="13">
        <f t="shared" si="63"/>
        <v>0</v>
      </c>
      <c r="J20" s="28">
        <f t="shared" si="64"/>
        <v>0</v>
      </c>
      <c r="K20" s="13">
        <f t="shared" si="65"/>
        <v>0</v>
      </c>
      <c r="L20" s="28">
        <f t="shared" si="61"/>
        <v>0</v>
      </c>
      <c r="M20" s="13">
        <f t="shared" si="66"/>
        <v>0</v>
      </c>
      <c r="N20" s="28">
        <f t="shared" si="64"/>
        <v>0</v>
      </c>
      <c r="O20" s="13">
        <f t="shared" si="67"/>
        <v>0</v>
      </c>
      <c r="P20" s="28">
        <f t="shared" si="61"/>
        <v>0</v>
      </c>
      <c r="Q20" s="13">
        <f t="shared" si="68"/>
        <v>0</v>
      </c>
      <c r="R20" s="28">
        <f t="shared" si="64"/>
        <v>0</v>
      </c>
      <c r="S20" s="13">
        <f t="shared" si="69"/>
        <v>0</v>
      </c>
      <c r="T20" s="28">
        <f t="shared" si="64"/>
        <v>0</v>
      </c>
      <c r="U20" s="13">
        <f t="shared" si="70"/>
        <v>0</v>
      </c>
      <c r="V20" s="28">
        <f t="shared" si="61"/>
        <v>0</v>
      </c>
      <c r="W20" s="13">
        <f t="shared" si="71"/>
        <v>0</v>
      </c>
      <c r="X20" s="28">
        <f t="shared" si="61"/>
        <v>0</v>
      </c>
      <c r="Y20" s="13">
        <f t="shared" si="72"/>
        <v>0</v>
      </c>
      <c r="Z20" s="28">
        <f t="shared" si="64"/>
        <v>0</v>
      </c>
      <c r="AA20" s="13">
        <f t="shared" si="73"/>
        <v>0</v>
      </c>
      <c r="AB20" s="28">
        <f t="shared" si="64"/>
        <v>0</v>
      </c>
      <c r="AC20" s="13">
        <f t="shared" si="74"/>
        <v>0</v>
      </c>
      <c r="AD20" s="28">
        <f t="shared" si="64"/>
        <v>0</v>
      </c>
      <c r="AE20" s="13">
        <f t="shared" si="75"/>
        <v>0</v>
      </c>
      <c r="AF20" s="28">
        <f t="shared" si="64"/>
        <v>0</v>
      </c>
      <c r="AG20" s="13">
        <f t="shared" si="76"/>
        <v>0</v>
      </c>
      <c r="AH20" s="28">
        <f t="shared" si="64"/>
        <v>0</v>
      </c>
      <c r="AI20" s="13">
        <f t="shared" si="77"/>
        <v>0</v>
      </c>
    </row>
    <row r="21" spans="1:35" x14ac:dyDescent="0.25">
      <c r="A21" s="42" t="s">
        <v>55</v>
      </c>
      <c r="B21" s="26">
        <v>0.08</v>
      </c>
      <c r="C21" s="13">
        <f t="shared" si="78"/>
        <v>72.56</v>
      </c>
      <c r="D21" s="28">
        <f t="shared" si="61"/>
        <v>0.08</v>
      </c>
      <c r="E21" s="13">
        <f t="shared" si="62"/>
        <v>43.53</v>
      </c>
      <c r="F21" s="28">
        <f t="shared" si="61"/>
        <v>0.08</v>
      </c>
      <c r="G21" s="13">
        <f t="shared" si="79"/>
        <v>43.53</v>
      </c>
      <c r="H21" s="28">
        <f t="shared" si="61"/>
        <v>0.08</v>
      </c>
      <c r="I21" s="13">
        <f t="shared" si="63"/>
        <v>72.56</v>
      </c>
      <c r="J21" s="28">
        <f t="shared" si="64"/>
        <v>0.08</v>
      </c>
      <c r="K21" s="13">
        <f t="shared" si="65"/>
        <v>43.53</v>
      </c>
      <c r="L21" s="28">
        <f t="shared" si="61"/>
        <v>0.08</v>
      </c>
      <c r="M21" s="13">
        <f t="shared" si="66"/>
        <v>43.53</v>
      </c>
      <c r="N21" s="28">
        <f t="shared" si="64"/>
        <v>0.08</v>
      </c>
      <c r="O21" s="13">
        <f t="shared" si="67"/>
        <v>43.53</v>
      </c>
      <c r="P21" s="28">
        <f t="shared" si="61"/>
        <v>0.08</v>
      </c>
      <c r="Q21" s="13">
        <f t="shared" si="68"/>
        <v>58.05</v>
      </c>
      <c r="R21" s="28">
        <f t="shared" si="64"/>
        <v>0.08</v>
      </c>
      <c r="S21" s="13">
        <f t="shared" si="69"/>
        <v>58.05</v>
      </c>
      <c r="T21" s="28">
        <f t="shared" si="64"/>
        <v>0.08</v>
      </c>
      <c r="U21" s="13">
        <f t="shared" si="70"/>
        <v>43.53</v>
      </c>
      <c r="V21" s="28">
        <f t="shared" si="61"/>
        <v>0.08</v>
      </c>
      <c r="W21" s="13">
        <f t="shared" si="71"/>
        <v>43.53</v>
      </c>
      <c r="X21" s="28">
        <f t="shared" si="61"/>
        <v>0.08</v>
      </c>
      <c r="Y21" s="13">
        <f t="shared" si="72"/>
        <v>43.53</v>
      </c>
      <c r="Z21" s="28">
        <f t="shared" si="64"/>
        <v>0.08</v>
      </c>
      <c r="AA21" s="13">
        <f t="shared" si="73"/>
        <v>58.05</v>
      </c>
      <c r="AB21" s="28">
        <f t="shared" si="64"/>
        <v>0.08</v>
      </c>
      <c r="AC21" s="13">
        <f t="shared" si="74"/>
        <v>43.53</v>
      </c>
      <c r="AD21" s="28">
        <f t="shared" si="64"/>
        <v>0.08</v>
      </c>
      <c r="AE21" s="13">
        <f t="shared" si="75"/>
        <v>43.53</v>
      </c>
      <c r="AF21" s="28">
        <f t="shared" si="64"/>
        <v>0.08</v>
      </c>
      <c r="AG21" s="13">
        <f t="shared" si="76"/>
        <v>43.53</v>
      </c>
      <c r="AH21" s="28">
        <f t="shared" si="64"/>
        <v>0.08</v>
      </c>
      <c r="AI21" s="13">
        <f t="shared" si="77"/>
        <v>43.53</v>
      </c>
    </row>
    <row r="22" spans="1:35" x14ac:dyDescent="0.25">
      <c r="A22" s="42" t="s">
        <v>56</v>
      </c>
      <c r="B22" s="26"/>
      <c r="C22" s="13">
        <f t="shared" si="78"/>
        <v>0</v>
      </c>
      <c r="D22" s="28">
        <f t="shared" si="61"/>
        <v>0</v>
      </c>
      <c r="E22" s="13">
        <f t="shared" si="62"/>
        <v>0</v>
      </c>
      <c r="F22" s="28">
        <f t="shared" si="61"/>
        <v>0</v>
      </c>
      <c r="G22" s="13">
        <f t="shared" si="79"/>
        <v>0</v>
      </c>
      <c r="H22" s="28">
        <f t="shared" si="61"/>
        <v>0</v>
      </c>
      <c r="I22" s="13">
        <f t="shared" si="63"/>
        <v>0</v>
      </c>
      <c r="J22" s="28">
        <f t="shared" si="64"/>
        <v>0</v>
      </c>
      <c r="K22" s="13">
        <f t="shared" si="65"/>
        <v>0</v>
      </c>
      <c r="L22" s="28">
        <f t="shared" si="61"/>
        <v>0</v>
      </c>
      <c r="M22" s="13">
        <f t="shared" si="66"/>
        <v>0</v>
      </c>
      <c r="N22" s="28">
        <f t="shared" si="64"/>
        <v>0</v>
      </c>
      <c r="O22" s="13">
        <f t="shared" si="67"/>
        <v>0</v>
      </c>
      <c r="P22" s="28">
        <f t="shared" si="61"/>
        <v>0</v>
      </c>
      <c r="Q22" s="13">
        <f t="shared" si="68"/>
        <v>0</v>
      </c>
      <c r="R22" s="28">
        <f t="shared" si="64"/>
        <v>0</v>
      </c>
      <c r="S22" s="13">
        <f t="shared" si="69"/>
        <v>0</v>
      </c>
      <c r="T22" s="28">
        <f t="shared" si="64"/>
        <v>0</v>
      </c>
      <c r="U22" s="13">
        <f t="shared" si="70"/>
        <v>0</v>
      </c>
      <c r="V22" s="28">
        <f t="shared" si="61"/>
        <v>0</v>
      </c>
      <c r="W22" s="13">
        <f t="shared" si="71"/>
        <v>0</v>
      </c>
      <c r="X22" s="28">
        <f t="shared" si="61"/>
        <v>0</v>
      </c>
      <c r="Y22" s="13">
        <f t="shared" si="72"/>
        <v>0</v>
      </c>
      <c r="Z22" s="28">
        <f t="shared" si="64"/>
        <v>0</v>
      </c>
      <c r="AA22" s="13">
        <f t="shared" si="73"/>
        <v>0</v>
      </c>
      <c r="AB22" s="28">
        <f t="shared" si="64"/>
        <v>0</v>
      </c>
      <c r="AC22" s="13">
        <f t="shared" si="74"/>
        <v>0</v>
      </c>
      <c r="AD22" s="28">
        <f t="shared" si="64"/>
        <v>0</v>
      </c>
      <c r="AE22" s="13">
        <f t="shared" si="75"/>
        <v>0</v>
      </c>
      <c r="AF22" s="28">
        <f t="shared" si="64"/>
        <v>0</v>
      </c>
      <c r="AG22" s="13">
        <f t="shared" si="76"/>
        <v>0</v>
      </c>
      <c r="AH22" s="28">
        <f t="shared" si="64"/>
        <v>0</v>
      </c>
      <c r="AI22" s="13">
        <f t="shared" si="77"/>
        <v>0</v>
      </c>
    </row>
    <row r="23" spans="1:35" x14ac:dyDescent="0.25">
      <c r="A23" s="42" t="s">
        <v>57</v>
      </c>
      <c r="B23" s="26">
        <v>0</v>
      </c>
      <c r="C23" s="13">
        <f t="shared" si="78"/>
        <v>0</v>
      </c>
      <c r="D23" s="28">
        <f t="shared" si="61"/>
        <v>0</v>
      </c>
      <c r="E23" s="13">
        <f t="shared" si="62"/>
        <v>0</v>
      </c>
      <c r="F23" s="28">
        <f t="shared" si="61"/>
        <v>0</v>
      </c>
      <c r="G23" s="13">
        <f t="shared" si="79"/>
        <v>0</v>
      </c>
      <c r="H23" s="28">
        <f t="shared" si="61"/>
        <v>0</v>
      </c>
      <c r="I23" s="13">
        <f t="shared" si="63"/>
        <v>0</v>
      </c>
      <c r="J23" s="28">
        <f t="shared" si="64"/>
        <v>0</v>
      </c>
      <c r="K23" s="13">
        <f t="shared" si="65"/>
        <v>0</v>
      </c>
      <c r="L23" s="28">
        <f t="shared" si="61"/>
        <v>0</v>
      </c>
      <c r="M23" s="13">
        <f t="shared" si="66"/>
        <v>0</v>
      </c>
      <c r="N23" s="28">
        <f t="shared" si="64"/>
        <v>0</v>
      </c>
      <c r="O23" s="13">
        <f t="shared" si="67"/>
        <v>0</v>
      </c>
      <c r="P23" s="28">
        <f t="shared" si="61"/>
        <v>0</v>
      </c>
      <c r="Q23" s="13">
        <f t="shared" si="68"/>
        <v>0</v>
      </c>
      <c r="R23" s="28">
        <f t="shared" si="64"/>
        <v>0</v>
      </c>
      <c r="S23" s="13">
        <f t="shared" si="69"/>
        <v>0</v>
      </c>
      <c r="T23" s="28">
        <f t="shared" si="64"/>
        <v>0</v>
      </c>
      <c r="U23" s="13">
        <f t="shared" si="70"/>
        <v>0</v>
      </c>
      <c r="V23" s="28">
        <f t="shared" si="61"/>
        <v>0</v>
      </c>
      <c r="W23" s="13">
        <f t="shared" si="71"/>
        <v>0</v>
      </c>
      <c r="X23" s="28">
        <f t="shared" si="61"/>
        <v>0</v>
      </c>
      <c r="Y23" s="13">
        <f t="shared" si="72"/>
        <v>0</v>
      </c>
      <c r="Z23" s="28">
        <f t="shared" si="64"/>
        <v>0</v>
      </c>
      <c r="AA23" s="13">
        <f t="shared" si="73"/>
        <v>0</v>
      </c>
      <c r="AB23" s="28">
        <f t="shared" si="64"/>
        <v>0</v>
      </c>
      <c r="AC23" s="13">
        <f t="shared" si="74"/>
        <v>0</v>
      </c>
      <c r="AD23" s="28">
        <f t="shared" si="64"/>
        <v>0</v>
      </c>
      <c r="AE23" s="13">
        <f t="shared" si="75"/>
        <v>0</v>
      </c>
      <c r="AF23" s="28">
        <f t="shared" si="64"/>
        <v>0</v>
      </c>
      <c r="AG23" s="13">
        <f t="shared" si="76"/>
        <v>0</v>
      </c>
      <c r="AH23" s="28">
        <f t="shared" si="64"/>
        <v>0</v>
      </c>
      <c r="AI23" s="13">
        <f t="shared" si="77"/>
        <v>0</v>
      </c>
    </row>
    <row r="24" spans="1:35" x14ac:dyDescent="0.25">
      <c r="A24" s="38" t="s">
        <v>58</v>
      </c>
      <c r="B24" s="44" t="s">
        <v>49</v>
      </c>
      <c r="C24" s="3" t="s">
        <v>41</v>
      </c>
      <c r="D24" s="44" t="s">
        <v>49</v>
      </c>
      <c r="E24" s="3" t="s">
        <v>41</v>
      </c>
      <c r="F24" s="44" t="s">
        <v>49</v>
      </c>
      <c r="G24" s="3" t="s">
        <v>41</v>
      </c>
      <c r="H24" s="44" t="s">
        <v>49</v>
      </c>
      <c r="I24" s="3" t="s">
        <v>41</v>
      </c>
      <c r="J24" s="44" t="s">
        <v>49</v>
      </c>
      <c r="K24" s="3" t="s">
        <v>41</v>
      </c>
      <c r="L24" s="44" t="s">
        <v>49</v>
      </c>
      <c r="M24" s="3" t="s">
        <v>41</v>
      </c>
      <c r="N24" s="44" t="s">
        <v>49</v>
      </c>
      <c r="O24" s="3" t="s">
        <v>41</v>
      </c>
      <c r="P24" s="44" t="s">
        <v>49</v>
      </c>
      <c r="Q24" s="3" t="s">
        <v>41</v>
      </c>
      <c r="R24" s="44" t="s">
        <v>49</v>
      </c>
      <c r="S24" s="3" t="s">
        <v>41</v>
      </c>
      <c r="T24" s="44" t="s">
        <v>49</v>
      </c>
      <c r="U24" s="3" t="s">
        <v>41</v>
      </c>
      <c r="V24" s="44" t="s">
        <v>49</v>
      </c>
      <c r="W24" s="3" t="s">
        <v>41</v>
      </c>
      <c r="X24" s="44" t="s">
        <v>49</v>
      </c>
      <c r="Y24" s="3" t="s">
        <v>41</v>
      </c>
      <c r="Z24" s="44" t="s">
        <v>49</v>
      </c>
      <c r="AA24" s="3" t="s">
        <v>41</v>
      </c>
      <c r="AB24" s="44" t="s">
        <v>49</v>
      </c>
      <c r="AC24" s="3" t="s">
        <v>41</v>
      </c>
      <c r="AD24" s="44" t="s">
        <v>49</v>
      </c>
      <c r="AE24" s="3" t="s">
        <v>41</v>
      </c>
      <c r="AF24" s="44" t="s">
        <v>49</v>
      </c>
      <c r="AG24" s="3" t="s">
        <v>41</v>
      </c>
      <c r="AH24" s="44" t="s">
        <v>49</v>
      </c>
      <c r="AI24" s="3" t="s">
        <v>41</v>
      </c>
    </row>
    <row r="25" spans="1:35" x14ac:dyDescent="0.25">
      <c r="A25" s="42" t="s">
        <v>59</v>
      </c>
      <c r="B25" s="26">
        <v>0.1111</v>
      </c>
      <c r="C25" s="13">
        <f t="shared" ref="C25:C31" si="80">ROUND(B$8*B25,2)</f>
        <v>100.76</v>
      </c>
      <c r="D25" s="28">
        <f t="shared" ref="D25:X31" si="81">$B25</f>
        <v>0.1111</v>
      </c>
      <c r="E25" s="13">
        <f t="shared" ref="E25:E31" si="82">ROUND(D$8*D25,2)</f>
        <v>60.46</v>
      </c>
      <c r="F25" s="28">
        <f t="shared" si="81"/>
        <v>0.1111</v>
      </c>
      <c r="G25" s="13">
        <f t="shared" ref="G25:G31" si="83">ROUND(F$8*F25,2)</f>
        <v>60.46</v>
      </c>
      <c r="H25" s="28">
        <f t="shared" si="81"/>
        <v>0.1111</v>
      </c>
      <c r="I25" s="13">
        <f t="shared" ref="I25:I31" si="84">ROUND(H$8*H25,2)</f>
        <v>100.76</v>
      </c>
      <c r="J25" s="28">
        <f t="shared" ref="J25:AH31" si="85">$B25</f>
        <v>0.1111</v>
      </c>
      <c r="K25" s="13">
        <f t="shared" ref="K25:K31" si="86">ROUND(J$8*J25,2)</f>
        <v>60.46</v>
      </c>
      <c r="L25" s="28">
        <f t="shared" si="81"/>
        <v>0.1111</v>
      </c>
      <c r="M25" s="13">
        <f t="shared" ref="M25:M31" si="87">ROUND(L$8*L25,2)</f>
        <v>60.46</v>
      </c>
      <c r="N25" s="28">
        <f t="shared" si="85"/>
        <v>0.1111</v>
      </c>
      <c r="O25" s="13">
        <f t="shared" ref="O25:O31" si="88">ROUND(N$8*N25,2)</f>
        <v>60.46</v>
      </c>
      <c r="P25" s="28">
        <f t="shared" si="81"/>
        <v>0.1111</v>
      </c>
      <c r="Q25" s="13">
        <f t="shared" ref="Q25:Q31" si="89">ROUND(P$8*P25,2)</f>
        <v>80.61</v>
      </c>
      <c r="R25" s="28">
        <f t="shared" si="85"/>
        <v>0.1111</v>
      </c>
      <c r="S25" s="13">
        <f t="shared" ref="S25:S31" si="90">ROUND(R$8*R25,2)</f>
        <v>80.61</v>
      </c>
      <c r="T25" s="28">
        <f t="shared" si="85"/>
        <v>0.1111</v>
      </c>
      <c r="U25" s="13">
        <f t="shared" ref="U25:U31" si="91">ROUND(T$8*T25,2)</f>
        <v>60.46</v>
      </c>
      <c r="V25" s="28">
        <f t="shared" si="81"/>
        <v>0.1111</v>
      </c>
      <c r="W25" s="13">
        <f t="shared" ref="W25:W31" si="92">ROUND(V$8*V25,2)</f>
        <v>60.46</v>
      </c>
      <c r="X25" s="28">
        <f t="shared" si="81"/>
        <v>0.1111</v>
      </c>
      <c r="Y25" s="13">
        <f t="shared" ref="Y25:Y31" si="93">ROUND(X$8*X25,2)</f>
        <v>60.46</v>
      </c>
      <c r="Z25" s="28">
        <f t="shared" si="85"/>
        <v>0.1111</v>
      </c>
      <c r="AA25" s="13">
        <f t="shared" ref="AA25:AA31" si="94">ROUND(Z$8*Z25,2)</f>
        <v>80.61</v>
      </c>
      <c r="AB25" s="28">
        <f t="shared" si="85"/>
        <v>0.1111</v>
      </c>
      <c r="AC25" s="13">
        <f t="shared" ref="AC25:AC31" si="95">ROUND(AB$8*AB25,2)</f>
        <v>60.46</v>
      </c>
      <c r="AD25" s="28">
        <f t="shared" si="85"/>
        <v>0.1111</v>
      </c>
      <c r="AE25" s="13">
        <f t="shared" ref="AE25:AE31" si="96">ROUND(AD$8*AD25,2)</f>
        <v>60.46</v>
      </c>
      <c r="AF25" s="28">
        <f t="shared" si="85"/>
        <v>0.1111</v>
      </c>
      <c r="AG25" s="13">
        <f t="shared" ref="AG25:AG31" si="97">ROUND(AF$8*AF25,2)</f>
        <v>60.46</v>
      </c>
      <c r="AH25" s="28">
        <f t="shared" si="85"/>
        <v>0.1111</v>
      </c>
      <c r="AI25" s="13">
        <f t="shared" ref="AI25:AI31" si="98">ROUND(AH$8*AH25,2)</f>
        <v>60.46</v>
      </c>
    </row>
    <row r="26" spans="1:35" x14ac:dyDescent="0.25">
      <c r="A26" s="42" t="s">
        <v>60</v>
      </c>
      <c r="B26" s="61"/>
      <c r="C26" s="13">
        <f t="shared" si="80"/>
        <v>0</v>
      </c>
      <c r="D26" s="62">
        <f t="shared" si="81"/>
        <v>0</v>
      </c>
      <c r="E26" s="13">
        <f t="shared" si="82"/>
        <v>0</v>
      </c>
      <c r="F26" s="62">
        <f t="shared" si="81"/>
        <v>0</v>
      </c>
      <c r="G26" s="13">
        <f t="shared" si="83"/>
        <v>0</v>
      </c>
      <c r="H26" s="62">
        <f t="shared" si="81"/>
        <v>0</v>
      </c>
      <c r="I26" s="13">
        <f t="shared" si="84"/>
        <v>0</v>
      </c>
      <c r="J26" s="62">
        <f t="shared" si="85"/>
        <v>0</v>
      </c>
      <c r="K26" s="13">
        <f t="shared" si="86"/>
        <v>0</v>
      </c>
      <c r="L26" s="62">
        <f t="shared" si="81"/>
        <v>0</v>
      </c>
      <c r="M26" s="13">
        <f t="shared" si="87"/>
        <v>0</v>
      </c>
      <c r="N26" s="62">
        <f t="shared" si="85"/>
        <v>0</v>
      </c>
      <c r="O26" s="13">
        <f t="shared" si="88"/>
        <v>0</v>
      </c>
      <c r="P26" s="62">
        <f t="shared" si="81"/>
        <v>0</v>
      </c>
      <c r="Q26" s="13">
        <f t="shared" si="89"/>
        <v>0</v>
      </c>
      <c r="R26" s="62">
        <f t="shared" si="85"/>
        <v>0</v>
      </c>
      <c r="S26" s="13">
        <f t="shared" si="90"/>
        <v>0</v>
      </c>
      <c r="T26" s="62">
        <f t="shared" si="85"/>
        <v>0</v>
      </c>
      <c r="U26" s="13">
        <f t="shared" si="91"/>
        <v>0</v>
      </c>
      <c r="V26" s="62">
        <f t="shared" si="81"/>
        <v>0</v>
      </c>
      <c r="W26" s="13">
        <f t="shared" si="92"/>
        <v>0</v>
      </c>
      <c r="X26" s="62">
        <f t="shared" si="81"/>
        <v>0</v>
      </c>
      <c r="Y26" s="13">
        <f t="shared" si="93"/>
        <v>0</v>
      </c>
      <c r="Z26" s="62">
        <f t="shared" si="85"/>
        <v>0</v>
      </c>
      <c r="AA26" s="13">
        <f t="shared" si="94"/>
        <v>0</v>
      </c>
      <c r="AB26" s="62">
        <f t="shared" si="85"/>
        <v>0</v>
      </c>
      <c r="AC26" s="13">
        <f t="shared" si="95"/>
        <v>0</v>
      </c>
      <c r="AD26" s="62">
        <f t="shared" si="85"/>
        <v>0</v>
      </c>
      <c r="AE26" s="13">
        <f t="shared" si="96"/>
        <v>0</v>
      </c>
      <c r="AF26" s="62">
        <f t="shared" si="85"/>
        <v>0</v>
      </c>
      <c r="AG26" s="13">
        <f t="shared" si="97"/>
        <v>0</v>
      </c>
      <c r="AH26" s="62">
        <f t="shared" si="85"/>
        <v>0</v>
      </c>
      <c r="AI26" s="13">
        <f t="shared" si="98"/>
        <v>0</v>
      </c>
    </row>
    <row r="27" spans="1:35" x14ac:dyDescent="0.25">
      <c r="A27" s="42" t="s">
        <v>61</v>
      </c>
      <c r="B27" s="61"/>
      <c r="C27" s="13">
        <f t="shared" si="80"/>
        <v>0</v>
      </c>
      <c r="D27" s="62">
        <f t="shared" si="81"/>
        <v>0</v>
      </c>
      <c r="E27" s="13">
        <f t="shared" si="82"/>
        <v>0</v>
      </c>
      <c r="F27" s="62">
        <f t="shared" si="81"/>
        <v>0</v>
      </c>
      <c r="G27" s="13">
        <f t="shared" si="83"/>
        <v>0</v>
      </c>
      <c r="H27" s="62">
        <f t="shared" si="81"/>
        <v>0</v>
      </c>
      <c r="I27" s="13">
        <f t="shared" si="84"/>
        <v>0</v>
      </c>
      <c r="J27" s="62">
        <f t="shared" si="85"/>
        <v>0</v>
      </c>
      <c r="K27" s="13">
        <f t="shared" si="86"/>
        <v>0</v>
      </c>
      <c r="L27" s="62">
        <f t="shared" si="81"/>
        <v>0</v>
      </c>
      <c r="M27" s="13">
        <f t="shared" si="87"/>
        <v>0</v>
      </c>
      <c r="N27" s="62">
        <f t="shared" si="85"/>
        <v>0</v>
      </c>
      <c r="O27" s="13">
        <f t="shared" si="88"/>
        <v>0</v>
      </c>
      <c r="P27" s="62">
        <f t="shared" si="81"/>
        <v>0</v>
      </c>
      <c r="Q27" s="13">
        <f t="shared" si="89"/>
        <v>0</v>
      </c>
      <c r="R27" s="62">
        <f t="shared" si="85"/>
        <v>0</v>
      </c>
      <c r="S27" s="13">
        <f t="shared" si="90"/>
        <v>0</v>
      </c>
      <c r="T27" s="62">
        <f t="shared" si="85"/>
        <v>0</v>
      </c>
      <c r="U27" s="13">
        <f t="shared" si="91"/>
        <v>0</v>
      </c>
      <c r="V27" s="62">
        <f t="shared" si="81"/>
        <v>0</v>
      </c>
      <c r="W27" s="13">
        <f t="shared" si="92"/>
        <v>0</v>
      </c>
      <c r="X27" s="62">
        <f t="shared" si="81"/>
        <v>0</v>
      </c>
      <c r="Y27" s="13">
        <f t="shared" si="93"/>
        <v>0</v>
      </c>
      <c r="Z27" s="62">
        <f t="shared" si="85"/>
        <v>0</v>
      </c>
      <c r="AA27" s="13">
        <f t="shared" si="94"/>
        <v>0</v>
      </c>
      <c r="AB27" s="62">
        <f t="shared" si="85"/>
        <v>0</v>
      </c>
      <c r="AC27" s="13">
        <f t="shared" si="95"/>
        <v>0</v>
      </c>
      <c r="AD27" s="62">
        <f t="shared" si="85"/>
        <v>0</v>
      </c>
      <c r="AE27" s="13">
        <f t="shared" si="96"/>
        <v>0</v>
      </c>
      <c r="AF27" s="62">
        <f t="shared" si="85"/>
        <v>0</v>
      </c>
      <c r="AG27" s="13">
        <f t="shared" si="97"/>
        <v>0</v>
      </c>
      <c r="AH27" s="62">
        <f t="shared" si="85"/>
        <v>0</v>
      </c>
      <c r="AI27" s="13">
        <f t="shared" si="98"/>
        <v>0</v>
      </c>
    </row>
    <row r="28" spans="1:35" x14ac:dyDescent="0.25">
      <c r="A28" s="42" t="s">
        <v>62</v>
      </c>
      <c r="B28" s="61"/>
      <c r="C28" s="13">
        <f t="shared" si="80"/>
        <v>0</v>
      </c>
      <c r="D28" s="62">
        <f t="shared" si="81"/>
        <v>0</v>
      </c>
      <c r="E28" s="13">
        <f t="shared" si="82"/>
        <v>0</v>
      </c>
      <c r="F28" s="62">
        <f t="shared" si="81"/>
        <v>0</v>
      </c>
      <c r="G28" s="13">
        <f t="shared" si="83"/>
        <v>0</v>
      </c>
      <c r="H28" s="62">
        <f t="shared" si="81"/>
        <v>0</v>
      </c>
      <c r="I28" s="13">
        <f t="shared" si="84"/>
        <v>0</v>
      </c>
      <c r="J28" s="62">
        <f t="shared" si="85"/>
        <v>0</v>
      </c>
      <c r="K28" s="13">
        <f t="shared" si="86"/>
        <v>0</v>
      </c>
      <c r="L28" s="62">
        <f t="shared" si="81"/>
        <v>0</v>
      </c>
      <c r="M28" s="13">
        <f t="shared" si="87"/>
        <v>0</v>
      </c>
      <c r="N28" s="62">
        <f t="shared" si="85"/>
        <v>0</v>
      </c>
      <c r="O28" s="13">
        <f t="shared" si="88"/>
        <v>0</v>
      </c>
      <c r="P28" s="62">
        <f t="shared" si="81"/>
        <v>0</v>
      </c>
      <c r="Q28" s="13">
        <f t="shared" si="89"/>
        <v>0</v>
      </c>
      <c r="R28" s="62">
        <f t="shared" si="85"/>
        <v>0</v>
      </c>
      <c r="S28" s="13">
        <f t="shared" si="90"/>
        <v>0</v>
      </c>
      <c r="T28" s="62">
        <f t="shared" si="85"/>
        <v>0</v>
      </c>
      <c r="U28" s="13">
        <f t="shared" si="91"/>
        <v>0</v>
      </c>
      <c r="V28" s="62">
        <f t="shared" si="81"/>
        <v>0</v>
      </c>
      <c r="W28" s="13">
        <f t="shared" si="92"/>
        <v>0</v>
      </c>
      <c r="X28" s="62">
        <f t="shared" si="81"/>
        <v>0</v>
      </c>
      <c r="Y28" s="13">
        <f t="shared" si="93"/>
        <v>0</v>
      </c>
      <c r="Z28" s="62">
        <f t="shared" si="85"/>
        <v>0</v>
      </c>
      <c r="AA28" s="13">
        <f t="shared" si="94"/>
        <v>0</v>
      </c>
      <c r="AB28" s="62">
        <f t="shared" si="85"/>
        <v>0</v>
      </c>
      <c r="AC28" s="13">
        <f t="shared" si="95"/>
        <v>0</v>
      </c>
      <c r="AD28" s="62">
        <f t="shared" si="85"/>
        <v>0</v>
      </c>
      <c r="AE28" s="13">
        <f t="shared" si="96"/>
        <v>0</v>
      </c>
      <c r="AF28" s="62">
        <f t="shared" si="85"/>
        <v>0</v>
      </c>
      <c r="AG28" s="13">
        <f t="shared" si="97"/>
        <v>0</v>
      </c>
      <c r="AH28" s="62">
        <f t="shared" si="85"/>
        <v>0</v>
      </c>
      <c r="AI28" s="13">
        <f t="shared" si="98"/>
        <v>0</v>
      </c>
    </row>
    <row r="29" spans="1:35" x14ac:dyDescent="0.25">
      <c r="A29" s="42" t="s">
        <v>63</v>
      </c>
      <c r="B29" s="61"/>
      <c r="C29" s="13">
        <f t="shared" si="80"/>
        <v>0</v>
      </c>
      <c r="D29" s="62">
        <f t="shared" si="81"/>
        <v>0</v>
      </c>
      <c r="E29" s="13">
        <f t="shared" si="82"/>
        <v>0</v>
      </c>
      <c r="F29" s="62">
        <f t="shared" si="81"/>
        <v>0</v>
      </c>
      <c r="G29" s="13">
        <f t="shared" si="83"/>
        <v>0</v>
      </c>
      <c r="H29" s="62">
        <f t="shared" si="81"/>
        <v>0</v>
      </c>
      <c r="I29" s="13">
        <f t="shared" si="84"/>
        <v>0</v>
      </c>
      <c r="J29" s="62">
        <f t="shared" si="85"/>
        <v>0</v>
      </c>
      <c r="K29" s="13">
        <f t="shared" si="86"/>
        <v>0</v>
      </c>
      <c r="L29" s="62">
        <f t="shared" si="81"/>
        <v>0</v>
      </c>
      <c r="M29" s="13">
        <f t="shared" si="87"/>
        <v>0</v>
      </c>
      <c r="N29" s="62">
        <f t="shared" si="85"/>
        <v>0</v>
      </c>
      <c r="O29" s="13">
        <f t="shared" si="88"/>
        <v>0</v>
      </c>
      <c r="P29" s="62">
        <f t="shared" si="81"/>
        <v>0</v>
      </c>
      <c r="Q29" s="13">
        <f t="shared" si="89"/>
        <v>0</v>
      </c>
      <c r="R29" s="62">
        <f t="shared" si="85"/>
        <v>0</v>
      </c>
      <c r="S29" s="13">
        <f t="shared" si="90"/>
        <v>0</v>
      </c>
      <c r="T29" s="62">
        <f t="shared" si="85"/>
        <v>0</v>
      </c>
      <c r="U29" s="13">
        <f t="shared" si="91"/>
        <v>0</v>
      </c>
      <c r="V29" s="62">
        <f t="shared" si="81"/>
        <v>0</v>
      </c>
      <c r="W29" s="13">
        <f t="shared" si="92"/>
        <v>0</v>
      </c>
      <c r="X29" s="62">
        <f t="shared" si="81"/>
        <v>0</v>
      </c>
      <c r="Y29" s="13">
        <f t="shared" si="93"/>
        <v>0</v>
      </c>
      <c r="Z29" s="62">
        <f t="shared" si="85"/>
        <v>0</v>
      </c>
      <c r="AA29" s="13">
        <f t="shared" si="94"/>
        <v>0</v>
      </c>
      <c r="AB29" s="62">
        <f t="shared" si="85"/>
        <v>0</v>
      </c>
      <c r="AC29" s="13">
        <f t="shared" si="95"/>
        <v>0</v>
      </c>
      <c r="AD29" s="62">
        <f t="shared" si="85"/>
        <v>0</v>
      </c>
      <c r="AE29" s="13">
        <f t="shared" si="96"/>
        <v>0</v>
      </c>
      <c r="AF29" s="62">
        <f t="shared" si="85"/>
        <v>0</v>
      </c>
      <c r="AG29" s="13">
        <f t="shared" si="97"/>
        <v>0</v>
      </c>
      <c r="AH29" s="62">
        <f t="shared" si="85"/>
        <v>0</v>
      </c>
      <c r="AI29" s="13">
        <f t="shared" si="98"/>
        <v>0</v>
      </c>
    </row>
    <row r="30" spans="1:35" x14ac:dyDescent="0.25">
      <c r="A30" s="42" t="s">
        <v>163</v>
      </c>
      <c r="B30" s="61">
        <v>5.4000000000000003E-3</v>
      </c>
      <c r="C30" s="13">
        <f t="shared" si="80"/>
        <v>4.9000000000000004</v>
      </c>
      <c r="D30" s="62">
        <f t="shared" si="81"/>
        <v>5.4000000000000003E-3</v>
      </c>
      <c r="E30" s="13">
        <f t="shared" si="82"/>
        <v>2.94</v>
      </c>
      <c r="F30" s="62">
        <f t="shared" si="81"/>
        <v>5.4000000000000003E-3</v>
      </c>
      <c r="G30" s="13">
        <f t="shared" si="83"/>
        <v>2.94</v>
      </c>
      <c r="H30" s="62">
        <f t="shared" si="81"/>
        <v>5.4000000000000003E-3</v>
      </c>
      <c r="I30" s="13">
        <f t="shared" si="84"/>
        <v>4.9000000000000004</v>
      </c>
      <c r="J30" s="62">
        <f t="shared" si="85"/>
        <v>5.4000000000000003E-3</v>
      </c>
      <c r="K30" s="13">
        <f t="shared" si="86"/>
        <v>2.94</v>
      </c>
      <c r="L30" s="62">
        <f t="shared" si="81"/>
        <v>5.4000000000000003E-3</v>
      </c>
      <c r="M30" s="13">
        <f t="shared" si="87"/>
        <v>2.94</v>
      </c>
      <c r="N30" s="62">
        <f t="shared" si="85"/>
        <v>5.4000000000000003E-3</v>
      </c>
      <c r="O30" s="13">
        <f t="shared" si="88"/>
        <v>2.94</v>
      </c>
      <c r="P30" s="62">
        <f t="shared" si="81"/>
        <v>5.4000000000000003E-3</v>
      </c>
      <c r="Q30" s="13">
        <f t="shared" si="89"/>
        <v>3.92</v>
      </c>
      <c r="R30" s="62">
        <f t="shared" si="85"/>
        <v>5.4000000000000003E-3</v>
      </c>
      <c r="S30" s="13">
        <f t="shared" si="90"/>
        <v>3.92</v>
      </c>
      <c r="T30" s="62">
        <f t="shared" si="85"/>
        <v>5.4000000000000003E-3</v>
      </c>
      <c r="U30" s="13">
        <f t="shared" si="91"/>
        <v>2.94</v>
      </c>
      <c r="V30" s="62">
        <f t="shared" si="81"/>
        <v>5.4000000000000003E-3</v>
      </c>
      <c r="W30" s="13">
        <f t="shared" si="92"/>
        <v>2.94</v>
      </c>
      <c r="X30" s="62">
        <f t="shared" si="81"/>
        <v>5.4000000000000003E-3</v>
      </c>
      <c r="Y30" s="13">
        <f t="shared" si="93"/>
        <v>2.94</v>
      </c>
      <c r="Z30" s="62">
        <f t="shared" si="85"/>
        <v>5.4000000000000003E-3</v>
      </c>
      <c r="AA30" s="13">
        <f t="shared" si="94"/>
        <v>3.92</v>
      </c>
      <c r="AB30" s="62">
        <f t="shared" si="85"/>
        <v>5.4000000000000003E-3</v>
      </c>
      <c r="AC30" s="13">
        <f t="shared" si="95"/>
        <v>2.94</v>
      </c>
      <c r="AD30" s="62">
        <f t="shared" si="85"/>
        <v>5.4000000000000003E-3</v>
      </c>
      <c r="AE30" s="13">
        <f t="shared" si="96"/>
        <v>2.94</v>
      </c>
      <c r="AF30" s="62">
        <f t="shared" si="85"/>
        <v>5.4000000000000003E-3</v>
      </c>
      <c r="AG30" s="13">
        <f t="shared" si="97"/>
        <v>2.94</v>
      </c>
      <c r="AH30" s="62">
        <f t="shared" si="85"/>
        <v>5.4000000000000003E-3</v>
      </c>
      <c r="AI30" s="13">
        <f t="shared" si="98"/>
        <v>2.94</v>
      </c>
    </row>
    <row r="31" spans="1:35" x14ac:dyDescent="0.25">
      <c r="A31" s="42" t="s">
        <v>65</v>
      </c>
      <c r="B31" s="26">
        <v>8.3299999999999999E-2</v>
      </c>
      <c r="C31" s="13">
        <f t="shared" si="80"/>
        <v>75.55</v>
      </c>
      <c r="D31" s="28">
        <f t="shared" si="81"/>
        <v>8.3299999999999999E-2</v>
      </c>
      <c r="E31" s="13">
        <f t="shared" si="82"/>
        <v>45.33</v>
      </c>
      <c r="F31" s="28">
        <f t="shared" si="81"/>
        <v>8.3299999999999999E-2</v>
      </c>
      <c r="G31" s="13">
        <f t="shared" si="83"/>
        <v>45.33</v>
      </c>
      <c r="H31" s="28">
        <f t="shared" si="81"/>
        <v>8.3299999999999999E-2</v>
      </c>
      <c r="I31" s="13">
        <f t="shared" si="84"/>
        <v>75.55</v>
      </c>
      <c r="J31" s="28">
        <f t="shared" si="85"/>
        <v>8.3299999999999999E-2</v>
      </c>
      <c r="K31" s="13">
        <f t="shared" si="86"/>
        <v>45.33</v>
      </c>
      <c r="L31" s="28">
        <f t="shared" si="81"/>
        <v>8.3299999999999999E-2</v>
      </c>
      <c r="M31" s="13">
        <f t="shared" si="87"/>
        <v>45.33</v>
      </c>
      <c r="N31" s="28">
        <f t="shared" si="85"/>
        <v>8.3299999999999999E-2</v>
      </c>
      <c r="O31" s="13">
        <f t="shared" si="88"/>
        <v>45.33</v>
      </c>
      <c r="P31" s="28">
        <f t="shared" si="81"/>
        <v>8.3299999999999999E-2</v>
      </c>
      <c r="Q31" s="13">
        <f t="shared" si="89"/>
        <v>60.44</v>
      </c>
      <c r="R31" s="28">
        <f t="shared" si="85"/>
        <v>8.3299999999999999E-2</v>
      </c>
      <c r="S31" s="13">
        <f t="shared" si="90"/>
        <v>60.44</v>
      </c>
      <c r="T31" s="28">
        <f t="shared" si="85"/>
        <v>8.3299999999999999E-2</v>
      </c>
      <c r="U31" s="13">
        <f t="shared" si="91"/>
        <v>45.33</v>
      </c>
      <c r="V31" s="28">
        <f t="shared" si="81"/>
        <v>8.3299999999999999E-2</v>
      </c>
      <c r="W31" s="13">
        <f t="shared" si="92"/>
        <v>45.33</v>
      </c>
      <c r="X31" s="28">
        <f t="shared" si="81"/>
        <v>8.3299999999999999E-2</v>
      </c>
      <c r="Y31" s="13">
        <f t="shared" si="93"/>
        <v>45.33</v>
      </c>
      <c r="Z31" s="28">
        <f t="shared" si="85"/>
        <v>8.3299999999999999E-2</v>
      </c>
      <c r="AA31" s="13">
        <f t="shared" si="94"/>
        <v>60.44</v>
      </c>
      <c r="AB31" s="28">
        <f t="shared" si="85"/>
        <v>8.3299999999999999E-2</v>
      </c>
      <c r="AC31" s="13">
        <f t="shared" si="95"/>
        <v>45.33</v>
      </c>
      <c r="AD31" s="28">
        <f t="shared" si="85"/>
        <v>8.3299999999999999E-2</v>
      </c>
      <c r="AE31" s="13">
        <f t="shared" si="96"/>
        <v>45.33</v>
      </c>
      <c r="AF31" s="28">
        <f t="shared" si="85"/>
        <v>8.3299999999999999E-2</v>
      </c>
      <c r="AG31" s="13">
        <f t="shared" si="97"/>
        <v>45.33</v>
      </c>
      <c r="AH31" s="28">
        <f t="shared" si="85"/>
        <v>8.3299999999999999E-2</v>
      </c>
      <c r="AI31" s="13">
        <f t="shared" si="98"/>
        <v>45.33</v>
      </c>
    </row>
    <row r="32" spans="1:35" x14ac:dyDescent="0.25">
      <c r="A32" s="38" t="s">
        <v>66</v>
      </c>
      <c r="B32" s="44" t="s">
        <v>49</v>
      </c>
      <c r="C32" s="3" t="s">
        <v>41</v>
      </c>
      <c r="D32" s="44" t="s">
        <v>49</v>
      </c>
      <c r="E32" s="3" t="s">
        <v>41</v>
      </c>
      <c r="F32" s="44" t="s">
        <v>49</v>
      </c>
      <c r="G32" s="3" t="s">
        <v>41</v>
      </c>
      <c r="H32" s="44" t="s">
        <v>49</v>
      </c>
      <c r="I32" s="3" t="s">
        <v>41</v>
      </c>
      <c r="J32" s="44" t="s">
        <v>49</v>
      </c>
      <c r="K32" s="3" t="s">
        <v>41</v>
      </c>
      <c r="L32" s="44" t="s">
        <v>49</v>
      </c>
      <c r="M32" s="3" t="s">
        <v>41</v>
      </c>
      <c r="N32" s="44" t="s">
        <v>49</v>
      </c>
      <c r="O32" s="3" t="s">
        <v>41</v>
      </c>
      <c r="P32" s="44" t="s">
        <v>49</v>
      </c>
      <c r="Q32" s="3" t="s">
        <v>41</v>
      </c>
      <c r="R32" s="44" t="s">
        <v>49</v>
      </c>
      <c r="S32" s="3" t="s">
        <v>41</v>
      </c>
      <c r="T32" s="44" t="s">
        <v>49</v>
      </c>
      <c r="U32" s="3" t="s">
        <v>41</v>
      </c>
      <c r="V32" s="44" t="s">
        <v>49</v>
      </c>
      <c r="W32" s="3" t="s">
        <v>41</v>
      </c>
      <c r="X32" s="44" t="s">
        <v>49</v>
      </c>
      <c r="Y32" s="3" t="s">
        <v>41</v>
      </c>
      <c r="Z32" s="44" t="s">
        <v>49</v>
      </c>
      <c r="AA32" s="3" t="s">
        <v>41</v>
      </c>
      <c r="AB32" s="44" t="s">
        <v>49</v>
      </c>
      <c r="AC32" s="3" t="s">
        <v>41</v>
      </c>
      <c r="AD32" s="44" t="s">
        <v>49</v>
      </c>
      <c r="AE32" s="3" t="s">
        <v>41</v>
      </c>
      <c r="AF32" s="44" t="s">
        <v>49</v>
      </c>
      <c r="AG32" s="3" t="s">
        <v>41</v>
      </c>
      <c r="AH32" s="44" t="s">
        <v>49</v>
      </c>
      <c r="AI32" s="3" t="s">
        <v>41</v>
      </c>
    </row>
    <row r="33" spans="1:35" x14ac:dyDescent="0.25">
      <c r="A33" s="42" t="s">
        <v>67</v>
      </c>
      <c r="B33" s="26"/>
      <c r="C33" s="13">
        <f t="shared" ref="C33:C35" si="99">ROUND(B$8*B33,2)</f>
        <v>0</v>
      </c>
      <c r="D33" s="28">
        <f t="shared" ref="D33:D35" si="100">$B33</f>
        <v>0</v>
      </c>
      <c r="E33" s="13">
        <f>ROUND(D$8*D33,2)</f>
        <v>0</v>
      </c>
      <c r="F33" s="28">
        <f>$B33</f>
        <v>0</v>
      </c>
      <c r="G33" s="13">
        <f t="shared" ref="G33:G35" si="101">ROUND(F$8*F33,2)</f>
        <v>0</v>
      </c>
      <c r="H33" s="28">
        <f t="shared" ref="H33:H35" si="102">$B33</f>
        <v>0</v>
      </c>
      <c r="I33" s="13">
        <f t="shared" ref="I33:I35" si="103">ROUND(H$8*H33,2)</f>
        <v>0</v>
      </c>
      <c r="J33" s="28">
        <f t="shared" ref="J33:J35" si="104">$B33</f>
        <v>0</v>
      </c>
      <c r="K33" s="13">
        <f>ROUND(J$8*J33,2)</f>
        <v>0</v>
      </c>
      <c r="L33" s="28">
        <f t="shared" ref="L33:L35" si="105">$B33</f>
        <v>0</v>
      </c>
      <c r="M33" s="13">
        <f t="shared" ref="M33:M35" si="106">ROUND(L$8*L33,2)</f>
        <v>0</v>
      </c>
      <c r="N33" s="28">
        <f t="shared" ref="N33:N35" si="107">$B33</f>
        <v>0</v>
      </c>
      <c r="O33" s="13">
        <f>ROUND(N$8*N33,2)</f>
        <v>0</v>
      </c>
      <c r="P33" s="28">
        <f t="shared" ref="P33:P35" si="108">$B33</f>
        <v>0</v>
      </c>
      <c r="Q33" s="13">
        <f t="shared" ref="Q33:Q35" si="109">ROUND(P$8*P33,2)</f>
        <v>0</v>
      </c>
      <c r="R33" s="28">
        <f t="shared" ref="R33:R35" si="110">$B33</f>
        <v>0</v>
      </c>
      <c r="S33" s="13">
        <f t="shared" ref="S33:S35" si="111">ROUND(R$8*R33,2)</f>
        <v>0</v>
      </c>
      <c r="T33" s="28">
        <f t="shared" ref="T33:T35" si="112">$B33</f>
        <v>0</v>
      </c>
      <c r="U33" s="13">
        <f t="shared" ref="U33:U35" si="113">ROUND(T$8*T33,2)</f>
        <v>0</v>
      </c>
      <c r="V33" s="28">
        <f t="shared" ref="V33:V35" si="114">$B33</f>
        <v>0</v>
      </c>
      <c r="W33" s="13">
        <f>ROUND(V$8*V33,2)</f>
        <v>0</v>
      </c>
      <c r="X33" s="28">
        <f t="shared" ref="X33:X35" si="115">$B33</f>
        <v>0</v>
      </c>
      <c r="Y33" s="13">
        <f>ROUND(X$8*X33,2)</f>
        <v>0</v>
      </c>
      <c r="Z33" s="28">
        <f t="shared" ref="Z33:Z35" si="116">$B33</f>
        <v>0</v>
      </c>
      <c r="AA33" s="13">
        <f>ROUND(Z$8*Z33,2)</f>
        <v>0</v>
      </c>
      <c r="AB33" s="28">
        <f t="shared" ref="AB33:AB35" si="117">$B33</f>
        <v>0</v>
      </c>
      <c r="AC33" s="13">
        <f>ROUND(AB$8*AB33,2)</f>
        <v>0</v>
      </c>
      <c r="AD33" s="28">
        <f t="shared" ref="AD33:AD35" si="118">$B33</f>
        <v>0</v>
      </c>
      <c r="AE33" s="13">
        <f>ROUND(AD$8*AD33,2)</f>
        <v>0</v>
      </c>
      <c r="AF33" s="28">
        <f t="shared" ref="AF33:AH35" si="119">$B33</f>
        <v>0</v>
      </c>
      <c r="AG33" s="13">
        <f t="shared" ref="AG33:AG35" si="120">ROUND(AF$8*AF33,2)</f>
        <v>0</v>
      </c>
      <c r="AH33" s="28">
        <f t="shared" si="119"/>
        <v>0</v>
      </c>
      <c r="AI33" s="13">
        <f t="shared" ref="AI33:AI35" si="121">ROUND(AH$8*AH33,2)</f>
        <v>0</v>
      </c>
    </row>
    <row r="34" spans="1:35" x14ac:dyDescent="0.25">
      <c r="A34" s="42" t="s">
        <v>68</v>
      </c>
      <c r="B34" s="26"/>
      <c r="C34" s="13">
        <f t="shared" si="99"/>
        <v>0</v>
      </c>
      <c r="D34" s="28">
        <f t="shared" si="100"/>
        <v>0</v>
      </c>
      <c r="E34" s="13">
        <f>ROUND(D$8*D34,2)</f>
        <v>0</v>
      </c>
      <c r="F34" s="28">
        <f>$B34</f>
        <v>0</v>
      </c>
      <c r="G34" s="13">
        <f t="shared" si="101"/>
        <v>0</v>
      </c>
      <c r="H34" s="28">
        <f t="shared" si="102"/>
        <v>0</v>
      </c>
      <c r="I34" s="13">
        <f t="shared" si="103"/>
        <v>0</v>
      </c>
      <c r="J34" s="28">
        <f t="shared" si="104"/>
        <v>0</v>
      </c>
      <c r="K34" s="13">
        <f>ROUND(J$8*J34,2)</f>
        <v>0</v>
      </c>
      <c r="L34" s="28">
        <f t="shared" si="105"/>
        <v>0</v>
      </c>
      <c r="M34" s="13">
        <f t="shared" si="106"/>
        <v>0</v>
      </c>
      <c r="N34" s="28">
        <f t="shared" si="107"/>
        <v>0</v>
      </c>
      <c r="O34" s="13">
        <f>ROUND(N$8*N34,2)</f>
        <v>0</v>
      </c>
      <c r="P34" s="28">
        <f t="shared" si="108"/>
        <v>0</v>
      </c>
      <c r="Q34" s="13">
        <f t="shared" si="109"/>
        <v>0</v>
      </c>
      <c r="R34" s="28">
        <f t="shared" si="110"/>
        <v>0</v>
      </c>
      <c r="S34" s="13">
        <f t="shared" si="111"/>
        <v>0</v>
      </c>
      <c r="T34" s="28">
        <f t="shared" si="112"/>
        <v>0</v>
      </c>
      <c r="U34" s="13">
        <f t="shared" si="113"/>
        <v>0</v>
      </c>
      <c r="V34" s="28">
        <f t="shared" si="114"/>
        <v>0</v>
      </c>
      <c r="W34" s="13">
        <f>ROUND(V$8*V34,2)</f>
        <v>0</v>
      </c>
      <c r="X34" s="28">
        <f t="shared" si="115"/>
        <v>0</v>
      </c>
      <c r="Y34" s="13">
        <f>ROUND(X$8*X34,2)</f>
        <v>0</v>
      </c>
      <c r="Z34" s="28">
        <f t="shared" si="116"/>
        <v>0</v>
      </c>
      <c r="AA34" s="13">
        <f>ROUND(Z$8*Z34,2)</f>
        <v>0</v>
      </c>
      <c r="AB34" s="28">
        <f t="shared" si="117"/>
        <v>0</v>
      </c>
      <c r="AC34" s="13">
        <f>ROUND(AB$8*AB34,2)</f>
        <v>0</v>
      </c>
      <c r="AD34" s="28">
        <f t="shared" si="118"/>
        <v>0</v>
      </c>
      <c r="AE34" s="13">
        <f>ROUND(AD$8*AD34,2)</f>
        <v>0</v>
      </c>
      <c r="AF34" s="28">
        <f t="shared" si="119"/>
        <v>0</v>
      </c>
      <c r="AG34" s="13">
        <f t="shared" si="120"/>
        <v>0</v>
      </c>
      <c r="AH34" s="28">
        <f t="shared" si="119"/>
        <v>0</v>
      </c>
      <c r="AI34" s="13">
        <f t="shared" si="121"/>
        <v>0</v>
      </c>
    </row>
    <row r="35" spans="1:35" x14ac:dyDescent="0.25">
      <c r="A35" s="42" t="s">
        <v>69</v>
      </c>
      <c r="B35" s="26">
        <v>3.44E-2</v>
      </c>
      <c r="C35" s="13">
        <f t="shared" si="99"/>
        <v>31.2</v>
      </c>
      <c r="D35" s="28">
        <f t="shared" si="100"/>
        <v>3.44E-2</v>
      </c>
      <c r="E35" s="13">
        <f>ROUND(D$8*D35,2)</f>
        <v>18.72</v>
      </c>
      <c r="F35" s="28">
        <f>$B35</f>
        <v>3.44E-2</v>
      </c>
      <c r="G35" s="13">
        <f t="shared" si="101"/>
        <v>18.72</v>
      </c>
      <c r="H35" s="28">
        <f t="shared" si="102"/>
        <v>3.44E-2</v>
      </c>
      <c r="I35" s="13">
        <f t="shared" si="103"/>
        <v>31.2</v>
      </c>
      <c r="J35" s="28">
        <f t="shared" si="104"/>
        <v>3.44E-2</v>
      </c>
      <c r="K35" s="13">
        <f>ROUND(J$8*J35,2)</f>
        <v>18.72</v>
      </c>
      <c r="L35" s="28">
        <f t="shared" si="105"/>
        <v>3.44E-2</v>
      </c>
      <c r="M35" s="13">
        <f t="shared" si="106"/>
        <v>18.72</v>
      </c>
      <c r="N35" s="28">
        <f t="shared" si="107"/>
        <v>3.44E-2</v>
      </c>
      <c r="O35" s="13">
        <f>ROUND(N$8*N35,2)</f>
        <v>18.72</v>
      </c>
      <c r="P35" s="28">
        <f t="shared" si="108"/>
        <v>3.44E-2</v>
      </c>
      <c r="Q35" s="13">
        <f t="shared" si="109"/>
        <v>24.96</v>
      </c>
      <c r="R35" s="28">
        <f t="shared" si="110"/>
        <v>3.44E-2</v>
      </c>
      <c r="S35" s="13">
        <f t="shared" si="111"/>
        <v>24.96</v>
      </c>
      <c r="T35" s="28">
        <f t="shared" si="112"/>
        <v>3.44E-2</v>
      </c>
      <c r="U35" s="13">
        <f t="shared" si="113"/>
        <v>18.72</v>
      </c>
      <c r="V35" s="28">
        <f t="shared" si="114"/>
        <v>3.44E-2</v>
      </c>
      <c r="W35" s="13">
        <f>ROUND(V$8*V35,2)</f>
        <v>18.72</v>
      </c>
      <c r="X35" s="28">
        <f t="shared" si="115"/>
        <v>3.44E-2</v>
      </c>
      <c r="Y35" s="13">
        <f>ROUND(X$8*X35,2)</f>
        <v>18.72</v>
      </c>
      <c r="Z35" s="28">
        <f t="shared" si="116"/>
        <v>3.44E-2</v>
      </c>
      <c r="AA35" s="13">
        <f>ROUND(Z$8*Z35,2)</f>
        <v>24.96</v>
      </c>
      <c r="AB35" s="28">
        <f t="shared" si="117"/>
        <v>3.44E-2</v>
      </c>
      <c r="AC35" s="13">
        <f>ROUND(AB$8*AB35,2)</f>
        <v>18.72</v>
      </c>
      <c r="AD35" s="28">
        <f t="shared" si="118"/>
        <v>3.44E-2</v>
      </c>
      <c r="AE35" s="13">
        <f>ROUND(AD$8*AD35,2)</f>
        <v>18.72</v>
      </c>
      <c r="AF35" s="28">
        <f t="shared" si="119"/>
        <v>3.44E-2</v>
      </c>
      <c r="AG35" s="13">
        <f t="shared" si="120"/>
        <v>18.72</v>
      </c>
      <c r="AH35" s="28">
        <f t="shared" si="119"/>
        <v>3.44E-2</v>
      </c>
      <c r="AI35" s="13">
        <f t="shared" si="121"/>
        <v>18.72</v>
      </c>
    </row>
    <row r="36" spans="1:35" x14ac:dyDescent="0.25">
      <c r="A36" s="38" t="s">
        <v>70</v>
      </c>
      <c r="B36" s="44" t="s">
        <v>49</v>
      </c>
      <c r="C36" s="3" t="s">
        <v>41</v>
      </c>
      <c r="D36" s="44" t="s">
        <v>49</v>
      </c>
      <c r="E36" s="3" t="s">
        <v>41</v>
      </c>
      <c r="F36" s="44" t="s">
        <v>49</v>
      </c>
      <c r="G36" s="3" t="s">
        <v>41</v>
      </c>
      <c r="H36" s="44" t="s">
        <v>49</v>
      </c>
      <c r="I36" s="3" t="s">
        <v>41</v>
      </c>
      <c r="J36" s="44" t="s">
        <v>49</v>
      </c>
      <c r="K36" s="3" t="s">
        <v>41</v>
      </c>
      <c r="L36" s="44" t="s">
        <v>49</v>
      </c>
      <c r="M36" s="3" t="s">
        <v>41</v>
      </c>
      <c r="N36" s="44" t="s">
        <v>49</v>
      </c>
      <c r="O36" s="3" t="s">
        <v>41</v>
      </c>
      <c r="P36" s="44" t="s">
        <v>49</v>
      </c>
      <c r="Q36" s="3" t="s">
        <v>41</v>
      </c>
      <c r="R36" s="44" t="s">
        <v>49</v>
      </c>
      <c r="S36" s="3" t="s">
        <v>41</v>
      </c>
      <c r="T36" s="44" t="s">
        <v>49</v>
      </c>
      <c r="U36" s="3" t="s">
        <v>41</v>
      </c>
      <c r="V36" s="44" t="s">
        <v>49</v>
      </c>
      <c r="W36" s="3" t="s">
        <v>41</v>
      </c>
      <c r="X36" s="44" t="s">
        <v>49</v>
      </c>
      <c r="Y36" s="3" t="s">
        <v>41</v>
      </c>
      <c r="Z36" s="44" t="s">
        <v>49</v>
      </c>
      <c r="AA36" s="3" t="s">
        <v>41</v>
      </c>
      <c r="AB36" s="44" t="s">
        <v>49</v>
      </c>
      <c r="AC36" s="3" t="s">
        <v>41</v>
      </c>
      <c r="AD36" s="44" t="s">
        <v>49</v>
      </c>
      <c r="AE36" s="3" t="s">
        <v>41</v>
      </c>
      <c r="AF36" s="44" t="s">
        <v>49</v>
      </c>
      <c r="AG36" s="3" t="s">
        <v>41</v>
      </c>
      <c r="AH36" s="44" t="s">
        <v>49</v>
      </c>
      <c r="AI36" s="3" t="s">
        <v>41</v>
      </c>
    </row>
    <row r="37" spans="1:35" ht="25.5" x14ac:dyDescent="0.25">
      <c r="A37" s="42" t="s">
        <v>71</v>
      </c>
      <c r="B37" s="45">
        <f>ROUND(SUM(B16:B23)*SUM(B25:B31),4)</f>
        <v>5.5899999999999998E-2</v>
      </c>
      <c r="C37" s="13">
        <f>ROUND(B$8*B37,2)</f>
        <v>50.7</v>
      </c>
      <c r="D37" s="45">
        <f>ROUND(SUM(D16:D23)*SUM(D25:D31),4)</f>
        <v>5.5899999999999998E-2</v>
      </c>
      <c r="E37" s="13">
        <f>ROUND(D$8*D37,2)</f>
        <v>30.42</v>
      </c>
      <c r="F37" s="45">
        <f>ROUND(SUM(F16:F23)*SUM(F25:F31),4)</f>
        <v>5.5899999999999998E-2</v>
      </c>
      <c r="G37" s="13">
        <f>ROUND(F$8*F37,2)</f>
        <v>30.42</v>
      </c>
      <c r="H37" s="45">
        <f>ROUND(SUM(H16:H23)*SUM(H25:H31),4)</f>
        <v>5.5899999999999998E-2</v>
      </c>
      <c r="I37" s="13">
        <f t="shared" ref="I37" si="122">ROUND(H$8*H37,2)</f>
        <v>50.7</v>
      </c>
      <c r="J37" s="45">
        <f>ROUND(SUM(J16:J23)*SUM(J25:J31),4)</f>
        <v>5.5899999999999998E-2</v>
      </c>
      <c r="K37" s="13">
        <f>ROUND(J$8*J37,2)</f>
        <v>30.42</v>
      </c>
      <c r="L37" s="45">
        <f>ROUND(SUM(L16:L23)*SUM(L25:L31),4)</f>
        <v>5.5899999999999998E-2</v>
      </c>
      <c r="M37" s="13">
        <f t="shared" ref="M37" si="123">ROUND(L$8*L37,2)</f>
        <v>30.42</v>
      </c>
      <c r="N37" s="45">
        <f>ROUND(SUM(N16:N23)*SUM(N25:N31),4)</f>
        <v>5.5899999999999998E-2</v>
      </c>
      <c r="O37" s="13">
        <f>ROUND(N$8*N37,2)</f>
        <v>30.42</v>
      </c>
      <c r="P37" s="45">
        <f>ROUND(SUM(P16:P23)*SUM(P25:P31),4)</f>
        <v>5.5899999999999998E-2</v>
      </c>
      <c r="Q37" s="13">
        <f t="shared" ref="Q37" si="124">ROUND(P$8*P37,2)</f>
        <v>40.56</v>
      </c>
      <c r="R37" s="45">
        <f>ROUND(SUM(R16:R23)*SUM(R25:R31),4)</f>
        <v>5.5899999999999998E-2</v>
      </c>
      <c r="S37" s="13">
        <f t="shared" ref="S37" si="125">ROUND(R$8*R37,2)</f>
        <v>40.56</v>
      </c>
      <c r="T37" s="45">
        <f>ROUND(SUM(T16:T23)*SUM(T25:T31),4)</f>
        <v>5.5899999999999998E-2</v>
      </c>
      <c r="U37" s="13">
        <f t="shared" ref="U37" si="126">ROUND(T$8*T37,2)</f>
        <v>30.42</v>
      </c>
      <c r="V37" s="45">
        <f>ROUND(SUM(V16:V23)*SUM(V25:V31),4)</f>
        <v>5.5899999999999998E-2</v>
      </c>
      <c r="W37" s="13">
        <f>ROUND(V$8*V37,2)</f>
        <v>30.42</v>
      </c>
      <c r="X37" s="45">
        <f>ROUND(SUM(X16:X23)*SUM(X25:X31),4)</f>
        <v>5.5899999999999998E-2</v>
      </c>
      <c r="Y37" s="13">
        <f>ROUND(X$8*X37,2)</f>
        <v>30.42</v>
      </c>
      <c r="Z37" s="45">
        <f>ROUND(SUM(Z16:Z23)*SUM(Z25:Z31),4)</f>
        <v>5.5899999999999998E-2</v>
      </c>
      <c r="AA37" s="13">
        <f>ROUND(Z$8*Z37,2)</f>
        <v>40.56</v>
      </c>
      <c r="AB37" s="45">
        <f>ROUND(SUM(AB16:AB23)*SUM(AB25:AB31),4)</f>
        <v>5.5899999999999998E-2</v>
      </c>
      <c r="AC37" s="13">
        <f>ROUND(AB$8*AB37,2)</f>
        <v>30.42</v>
      </c>
      <c r="AD37" s="45">
        <f>ROUND(SUM(AD16:AD23)*SUM(AD25:AD31),4)</f>
        <v>5.5899999999999998E-2</v>
      </c>
      <c r="AE37" s="13">
        <f>ROUND(AD$8*AD37,2)</f>
        <v>30.42</v>
      </c>
      <c r="AF37" s="45">
        <f>ROUND(SUM(AF16:AF23)*SUM(AF25:AF31),4)</f>
        <v>5.5899999999999998E-2</v>
      </c>
      <c r="AG37" s="13">
        <f t="shared" ref="AG37" si="127">ROUND(AF$8*AF37,2)</f>
        <v>30.42</v>
      </c>
      <c r="AH37" s="45">
        <f>ROUND(SUM(AH16:AH23)*SUM(AH25:AH31),4)</f>
        <v>5.5899999999999998E-2</v>
      </c>
      <c r="AI37" s="13">
        <f t="shared" ref="AI37" si="128">ROUND(AH$8*AH37,2)</f>
        <v>30.42</v>
      </c>
    </row>
    <row r="38" spans="1:35" x14ac:dyDescent="0.25">
      <c r="A38" s="38" t="s">
        <v>72</v>
      </c>
      <c r="B38" s="46">
        <f>SUM(B16:B37)</f>
        <v>0.57009999999999994</v>
      </c>
      <c r="C38" s="15">
        <f t="shared" ref="C38:AG38" si="129">SUM(C16:C37)</f>
        <v>517.05999999999995</v>
      </c>
      <c r="D38" s="46">
        <f>SUM(D16:D37)</f>
        <v>0.57009999999999994</v>
      </c>
      <c r="E38" s="15">
        <f>SUM(E16:E37)</f>
        <v>310.24000000000007</v>
      </c>
      <c r="F38" s="46">
        <f t="shared" si="129"/>
        <v>0.57009999999999994</v>
      </c>
      <c r="G38" s="15">
        <f t="shared" si="129"/>
        <v>310.24000000000007</v>
      </c>
      <c r="H38" s="46">
        <f t="shared" si="129"/>
        <v>0.57009999999999994</v>
      </c>
      <c r="I38" s="15">
        <f t="shared" si="129"/>
        <v>517.05999999999995</v>
      </c>
      <c r="J38" s="46">
        <f>SUM(J16:J37)</f>
        <v>0.57009999999999994</v>
      </c>
      <c r="K38" s="15">
        <f>SUM(K16:K37)</f>
        <v>310.24000000000007</v>
      </c>
      <c r="L38" s="46">
        <f t="shared" si="129"/>
        <v>0.57009999999999994</v>
      </c>
      <c r="M38" s="15">
        <f t="shared" si="129"/>
        <v>310.24000000000007</v>
      </c>
      <c r="N38" s="46">
        <f>SUM(N16:N37)</f>
        <v>0.57009999999999994</v>
      </c>
      <c r="O38" s="15">
        <f>SUM(O16:O37)</f>
        <v>310.24000000000007</v>
      </c>
      <c r="P38" s="46">
        <f t="shared" si="129"/>
        <v>0.57009999999999994</v>
      </c>
      <c r="Q38" s="15">
        <f t="shared" si="129"/>
        <v>413.66</v>
      </c>
      <c r="R38" s="46">
        <f t="shared" si="129"/>
        <v>0.57009999999999994</v>
      </c>
      <c r="S38" s="15">
        <f t="shared" si="129"/>
        <v>413.66</v>
      </c>
      <c r="T38" s="46">
        <f t="shared" si="129"/>
        <v>0.57009999999999994</v>
      </c>
      <c r="U38" s="15">
        <f t="shared" si="129"/>
        <v>310.24000000000007</v>
      </c>
      <c r="V38" s="46">
        <f t="shared" ref="V38:AE38" si="130">SUM(V16:V37)</f>
        <v>0.57009999999999994</v>
      </c>
      <c r="W38" s="15">
        <f t="shared" si="130"/>
        <v>310.24000000000007</v>
      </c>
      <c r="X38" s="46">
        <f t="shared" si="130"/>
        <v>0.57009999999999994</v>
      </c>
      <c r="Y38" s="15">
        <f t="shared" si="130"/>
        <v>310.24000000000007</v>
      </c>
      <c r="Z38" s="46">
        <f t="shared" si="130"/>
        <v>0.57009999999999994</v>
      </c>
      <c r="AA38" s="15">
        <f t="shared" si="130"/>
        <v>413.66</v>
      </c>
      <c r="AB38" s="46">
        <f t="shared" si="130"/>
        <v>0.57009999999999994</v>
      </c>
      <c r="AC38" s="15">
        <f t="shared" si="130"/>
        <v>310.24000000000007</v>
      </c>
      <c r="AD38" s="46">
        <f t="shared" si="130"/>
        <v>0.57009999999999994</v>
      </c>
      <c r="AE38" s="15">
        <f t="shared" si="130"/>
        <v>310.24000000000007</v>
      </c>
      <c r="AF38" s="46">
        <f t="shared" si="129"/>
        <v>0.57009999999999994</v>
      </c>
      <c r="AG38" s="15">
        <f t="shared" si="129"/>
        <v>310.24000000000007</v>
      </c>
      <c r="AH38" s="46">
        <f t="shared" ref="AH38:AI38" si="131">SUM(AH16:AH37)</f>
        <v>0.57009999999999994</v>
      </c>
      <c r="AI38" s="15">
        <f t="shared" si="131"/>
        <v>310.24000000000007</v>
      </c>
    </row>
    <row r="39" spans="1:35" x14ac:dyDescent="0.25">
      <c r="A39" s="38" t="s">
        <v>73</v>
      </c>
      <c r="B39" s="47"/>
      <c r="C39" s="15">
        <f>B8+C38</f>
        <v>1424.03</v>
      </c>
      <c r="D39" s="47"/>
      <c r="E39" s="15">
        <f t="shared" ref="E39" si="132">D8+E38</f>
        <v>854.42000000000007</v>
      </c>
      <c r="F39" s="47"/>
      <c r="G39" s="15">
        <f t="shared" ref="G39" si="133">F8+G38</f>
        <v>854.42000000000007</v>
      </c>
      <c r="H39" s="47"/>
      <c r="I39" s="15">
        <f t="shared" ref="I39" si="134">H8+I38</f>
        <v>1424.03</v>
      </c>
      <c r="J39" s="47"/>
      <c r="K39" s="15">
        <f t="shared" ref="K39" si="135">J8+K38</f>
        <v>854.42000000000007</v>
      </c>
      <c r="L39" s="47"/>
      <c r="M39" s="15">
        <f t="shared" ref="M39" si="136">L8+M38</f>
        <v>854.42000000000007</v>
      </c>
      <c r="N39" s="47"/>
      <c r="O39" s="15">
        <f t="shared" ref="O39" si="137">N8+O38</f>
        <v>854.42000000000007</v>
      </c>
      <c r="P39" s="47"/>
      <c r="Q39" s="15">
        <f t="shared" ref="Q39" si="138">P8+Q38</f>
        <v>1139.24</v>
      </c>
      <c r="R39" s="47"/>
      <c r="S39" s="15">
        <f t="shared" ref="S39" si="139">R8+S38</f>
        <v>1139.24</v>
      </c>
      <c r="T39" s="47"/>
      <c r="U39" s="15">
        <f t="shared" ref="U39" si="140">T8+U38</f>
        <v>854.42000000000007</v>
      </c>
      <c r="V39" s="47"/>
      <c r="W39" s="15">
        <f t="shared" ref="W39" si="141">V8+W38</f>
        <v>854.42000000000007</v>
      </c>
      <c r="X39" s="47"/>
      <c r="Y39" s="15">
        <f t="shared" ref="Y39" si="142">X8+Y38</f>
        <v>854.42000000000007</v>
      </c>
      <c r="Z39" s="47"/>
      <c r="AA39" s="15">
        <f t="shared" ref="AA39" si="143">Z8+AA38</f>
        <v>1139.24</v>
      </c>
      <c r="AB39" s="47"/>
      <c r="AC39" s="15">
        <f t="shared" ref="AC39" si="144">AB8+AC38</f>
        <v>854.42000000000007</v>
      </c>
      <c r="AD39" s="47"/>
      <c r="AE39" s="15">
        <f t="shared" ref="AE39" si="145">AD8+AE38</f>
        <v>854.42000000000007</v>
      </c>
      <c r="AF39" s="47"/>
      <c r="AG39" s="15">
        <f t="shared" ref="AG39" si="146">AF8+AG38</f>
        <v>854.42000000000007</v>
      </c>
      <c r="AH39" s="47"/>
      <c r="AI39" s="15">
        <f t="shared" ref="AI39" si="147">AH8+AI38</f>
        <v>854.42000000000007</v>
      </c>
    </row>
    <row r="40" spans="1:35" x14ac:dyDescent="0.25">
      <c r="A40" s="39" t="s">
        <v>74</v>
      </c>
      <c r="B40" s="218"/>
      <c r="C40" s="219"/>
      <c r="D40" s="218"/>
      <c r="E40" s="219"/>
      <c r="F40" s="218"/>
      <c r="G40" s="219"/>
      <c r="H40" s="218"/>
      <c r="I40" s="219"/>
      <c r="J40" s="218"/>
      <c r="K40" s="219"/>
      <c r="L40" s="218"/>
      <c r="M40" s="219"/>
      <c r="N40" s="218"/>
      <c r="O40" s="219"/>
      <c r="P40" s="218"/>
      <c r="Q40" s="219"/>
      <c r="R40" s="218"/>
      <c r="S40" s="219"/>
      <c r="T40" s="218"/>
      <c r="U40" s="219"/>
      <c r="V40" s="218"/>
      <c r="W40" s="219"/>
      <c r="X40" s="218"/>
      <c r="Y40" s="219"/>
      <c r="Z40" s="218"/>
      <c r="AA40" s="219"/>
      <c r="AB40" s="218"/>
      <c r="AC40" s="219"/>
      <c r="AD40" s="218"/>
      <c r="AE40" s="219"/>
      <c r="AF40" s="218"/>
      <c r="AG40" s="219"/>
      <c r="AH40" s="218"/>
      <c r="AI40" s="219"/>
    </row>
    <row r="41" spans="1:35" x14ac:dyDescent="0.25">
      <c r="A41" s="224" t="s">
        <v>75</v>
      </c>
      <c r="B41" s="214" t="s">
        <v>41</v>
      </c>
      <c r="C41" s="214"/>
      <c r="D41" s="214" t="s">
        <v>41</v>
      </c>
      <c r="E41" s="214"/>
      <c r="F41" s="214" t="s">
        <v>41</v>
      </c>
      <c r="G41" s="214"/>
      <c r="H41" s="214" t="s">
        <v>41</v>
      </c>
      <c r="I41" s="214"/>
      <c r="J41" s="214" t="s">
        <v>41</v>
      </c>
      <c r="K41" s="214"/>
      <c r="L41" s="214" t="s">
        <v>41</v>
      </c>
      <c r="M41" s="214"/>
      <c r="N41" s="214" t="s">
        <v>41</v>
      </c>
      <c r="O41" s="214"/>
      <c r="P41" s="214" t="s">
        <v>41</v>
      </c>
      <c r="Q41" s="214"/>
      <c r="R41" s="214" t="s">
        <v>41</v>
      </c>
      <c r="S41" s="214"/>
      <c r="T41" s="214" t="s">
        <v>41</v>
      </c>
      <c r="U41" s="214"/>
      <c r="V41" s="214" t="s">
        <v>41</v>
      </c>
      <c r="W41" s="214"/>
      <c r="X41" s="214" t="s">
        <v>41</v>
      </c>
      <c r="Y41" s="214"/>
      <c r="Z41" s="214" t="s">
        <v>41</v>
      </c>
      <c r="AA41" s="214"/>
      <c r="AB41" s="214" t="s">
        <v>41</v>
      </c>
      <c r="AC41" s="214"/>
      <c r="AD41" s="214" t="s">
        <v>41</v>
      </c>
      <c r="AE41" s="214"/>
      <c r="AF41" s="214" t="s">
        <v>41</v>
      </c>
      <c r="AG41" s="214"/>
      <c r="AH41" s="214" t="s">
        <v>41</v>
      </c>
      <c r="AI41" s="214"/>
    </row>
    <row r="42" spans="1:35" x14ac:dyDescent="0.25">
      <c r="A42" s="225"/>
      <c r="B42" s="152" t="s">
        <v>76</v>
      </c>
      <c r="C42" s="152" t="s">
        <v>15</v>
      </c>
      <c r="D42" s="152" t="s">
        <v>76</v>
      </c>
      <c r="E42" s="152" t="s">
        <v>15</v>
      </c>
      <c r="F42" s="152" t="s">
        <v>76</v>
      </c>
      <c r="G42" s="152" t="s">
        <v>15</v>
      </c>
      <c r="H42" s="152" t="s">
        <v>76</v>
      </c>
      <c r="I42" s="152" t="s">
        <v>15</v>
      </c>
      <c r="J42" s="152" t="s">
        <v>76</v>
      </c>
      <c r="K42" s="152" t="s">
        <v>15</v>
      </c>
      <c r="L42" s="152" t="s">
        <v>76</v>
      </c>
      <c r="M42" s="152" t="s">
        <v>15</v>
      </c>
      <c r="N42" s="152" t="s">
        <v>76</v>
      </c>
      <c r="O42" s="152" t="s">
        <v>15</v>
      </c>
      <c r="P42" s="152" t="s">
        <v>76</v>
      </c>
      <c r="Q42" s="152" t="s">
        <v>15</v>
      </c>
      <c r="R42" s="152" t="s">
        <v>76</v>
      </c>
      <c r="S42" s="152" t="s">
        <v>15</v>
      </c>
      <c r="T42" s="152" t="s">
        <v>76</v>
      </c>
      <c r="U42" s="152" t="s">
        <v>15</v>
      </c>
      <c r="V42" s="152" t="s">
        <v>76</v>
      </c>
      <c r="W42" s="152" t="s">
        <v>15</v>
      </c>
      <c r="X42" s="152" t="s">
        <v>76</v>
      </c>
      <c r="Y42" s="152" t="s">
        <v>15</v>
      </c>
      <c r="Z42" s="152" t="s">
        <v>76</v>
      </c>
      <c r="AA42" s="152" t="s">
        <v>15</v>
      </c>
      <c r="AB42" s="152" t="s">
        <v>76</v>
      </c>
      <c r="AC42" s="152" t="s">
        <v>15</v>
      </c>
      <c r="AD42" s="152" t="s">
        <v>76</v>
      </c>
      <c r="AE42" s="152" t="s">
        <v>15</v>
      </c>
      <c r="AF42" s="152" t="s">
        <v>76</v>
      </c>
      <c r="AG42" s="152" t="s">
        <v>15</v>
      </c>
      <c r="AH42" s="161" t="s">
        <v>76</v>
      </c>
      <c r="AI42" s="161" t="s">
        <v>15</v>
      </c>
    </row>
    <row r="43" spans="1:35" ht="25.5" x14ac:dyDescent="0.25">
      <c r="A43" s="48" t="s">
        <v>77</v>
      </c>
      <c r="B43" s="63">
        <v>3.15</v>
      </c>
      <c r="C43" s="49">
        <f>IFERROR(ROUND((22*2*B43)-(0.06*B9),2),0)</f>
        <v>84.18</v>
      </c>
      <c r="D43" s="63" t="s">
        <v>78</v>
      </c>
      <c r="E43" s="49">
        <f t="shared" ref="E43" si="148">IFERROR(ROUND((22*2*D43)-(0.06*D9),2),0)</f>
        <v>0</v>
      </c>
      <c r="F43" s="63" t="s">
        <v>78</v>
      </c>
      <c r="G43" s="49">
        <f t="shared" ref="G43" si="149">IFERROR(ROUND((22*2*F43)-(0.06*F9),2),0)</f>
        <v>0</v>
      </c>
      <c r="H43" s="63">
        <v>2</v>
      </c>
      <c r="I43" s="49">
        <f t="shared" ref="I43" si="150">IFERROR(ROUND((22*2*H43)-(0.06*H9),2),0)</f>
        <v>33.58</v>
      </c>
      <c r="J43" s="63" t="s">
        <v>78</v>
      </c>
      <c r="K43" s="49">
        <f t="shared" ref="K43" si="151">IFERROR(ROUND((22*2*J43)-(0.06*J9),2),0)</f>
        <v>0</v>
      </c>
      <c r="L43" s="63">
        <v>3.25</v>
      </c>
      <c r="M43" s="49">
        <f t="shared" ref="M43" si="152">IFERROR(ROUND((22*2*L43)-(0.06*L9),2),0)</f>
        <v>110.35</v>
      </c>
      <c r="N43" s="63" t="s">
        <v>78</v>
      </c>
      <c r="O43" s="49">
        <f t="shared" ref="O43" si="153">IFERROR(ROUND((22*2*N43)-(0.06*N9),2),0)</f>
        <v>0</v>
      </c>
      <c r="P43" s="63">
        <v>3.2</v>
      </c>
      <c r="Q43" s="49">
        <f t="shared" ref="Q43" si="154">IFERROR(ROUND((22*2*P43)-(0.06*P9),2),0)</f>
        <v>97.27</v>
      </c>
      <c r="R43" s="63" t="s">
        <v>78</v>
      </c>
      <c r="S43" s="49">
        <f t="shared" ref="S43" si="155">IFERROR(ROUND((22*2*R43)-(0.06*R9),2),0)</f>
        <v>0</v>
      </c>
      <c r="T43" s="63" t="s">
        <v>78</v>
      </c>
      <c r="U43" s="49">
        <f t="shared" ref="U43" si="156">IFERROR(ROUND((22*2*T43)-(0.06*T9),2),0)</f>
        <v>0</v>
      </c>
      <c r="V43" s="63" t="s">
        <v>78</v>
      </c>
      <c r="W43" s="49">
        <f t="shared" ref="W43" si="157">IFERROR(ROUND((22*2*V43)-(0.06*V9),2),0)</f>
        <v>0</v>
      </c>
      <c r="X43" s="63" t="s">
        <v>78</v>
      </c>
      <c r="Y43" s="49">
        <f t="shared" ref="Y43" si="158">IFERROR(ROUND((22*2*X43)-(0.06*X9),2),0)</f>
        <v>0</v>
      </c>
      <c r="Z43" s="63" t="s">
        <v>78</v>
      </c>
      <c r="AA43" s="49">
        <f t="shared" ref="AA43" si="159">IFERROR(ROUND((22*2*Z43)-(0.06*Z9),2),0)</f>
        <v>0</v>
      </c>
      <c r="AB43" s="63" t="s">
        <v>78</v>
      </c>
      <c r="AC43" s="49">
        <f t="shared" ref="AC43" si="160">IFERROR(ROUND((22*2*AB43)-(0.06*AB9),2),0)</f>
        <v>0</v>
      </c>
      <c r="AD43" s="63">
        <v>4.8</v>
      </c>
      <c r="AE43" s="49">
        <f t="shared" ref="AE43" si="161">IFERROR(ROUND((22*2*AD43)-(0.06*AD9),2),0)</f>
        <v>178.55</v>
      </c>
      <c r="AF43" s="63" t="s">
        <v>78</v>
      </c>
      <c r="AG43" s="49">
        <f t="shared" ref="AG43" si="162">IFERROR(ROUND((22*2*AF43)-(0.06*AF9),2),0)</f>
        <v>0</v>
      </c>
      <c r="AH43" s="63" t="s">
        <v>78</v>
      </c>
      <c r="AI43" s="49">
        <f t="shared" ref="AI43" si="163">IFERROR(ROUND((22*2*AH43)-(0.06*AH9),2),0)</f>
        <v>0</v>
      </c>
    </row>
    <row r="44" spans="1:35" ht="38.25" customHeight="1" x14ac:dyDescent="0.25">
      <c r="A44" s="50" t="s">
        <v>79</v>
      </c>
      <c r="B44" s="64" t="s">
        <v>80</v>
      </c>
      <c r="C44" s="51">
        <f>IFERROR(ROUND(B44*22*80%,2),0)</f>
        <v>0</v>
      </c>
      <c r="D44" s="64" t="s">
        <v>80</v>
      </c>
      <c r="E44" s="51">
        <f t="shared" ref="E44" si="164">IFERROR(ROUND(D44*22*80%,2),0)</f>
        <v>0</v>
      </c>
      <c r="F44" s="64" t="s">
        <v>80</v>
      </c>
      <c r="G44" s="51">
        <f t="shared" ref="G44" si="165">IFERROR(ROUND(F44*22*80%,2),0)</f>
        <v>0</v>
      </c>
      <c r="H44" s="64" t="s">
        <v>80</v>
      </c>
      <c r="I44" s="51">
        <f t="shared" ref="I44" si="166">IFERROR(ROUND(H44*22*80%,2),0)</f>
        <v>0</v>
      </c>
      <c r="J44" s="64" t="s">
        <v>80</v>
      </c>
      <c r="K44" s="51">
        <f t="shared" ref="K44" si="167">IFERROR(ROUND(J44*22*80%,2),0)</f>
        <v>0</v>
      </c>
      <c r="L44" s="64" t="s">
        <v>80</v>
      </c>
      <c r="M44" s="51">
        <f t="shared" ref="M44" si="168">IFERROR(ROUND(L44*22*80%,2),0)</f>
        <v>0</v>
      </c>
      <c r="N44" s="64" t="s">
        <v>80</v>
      </c>
      <c r="O44" s="51">
        <f t="shared" ref="O44" si="169">IFERROR(ROUND(N44*22*80%,2),0)</f>
        <v>0</v>
      </c>
      <c r="P44" s="64" t="s">
        <v>80</v>
      </c>
      <c r="Q44" s="51">
        <f t="shared" ref="Q44" si="170">IFERROR(ROUND(P44*22*80%,2),0)</f>
        <v>0</v>
      </c>
      <c r="R44" s="64" t="s">
        <v>80</v>
      </c>
      <c r="S44" s="51">
        <f t="shared" ref="S44" si="171">IFERROR(ROUND(R44*22*80%,2),0)</f>
        <v>0</v>
      </c>
      <c r="T44" s="64" t="s">
        <v>80</v>
      </c>
      <c r="U44" s="51">
        <f t="shared" ref="U44" si="172">IFERROR(ROUND(T44*22*80%,2),0)</f>
        <v>0</v>
      </c>
      <c r="V44" s="64" t="s">
        <v>80</v>
      </c>
      <c r="W44" s="51">
        <f t="shared" ref="W44" si="173">IFERROR(ROUND(V44*22*80%,2),0)</f>
        <v>0</v>
      </c>
      <c r="X44" s="64" t="s">
        <v>80</v>
      </c>
      <c r="Y44" s="51">
        <f t="shared" ref="Y44" si="174">IFERROR(ROUND(X44*22*80%,2),0)</f>
        <v>0</v>
      </c>
      <c r="Z44" s="64" t="s">
        <v>80</v>
      </c>
      <c r="AA44" s="51">
        <f t="shared" ref="AA44" si="175">IFERROR(ROUND(Z44*22*80%,2),0)</f>
        <v>0</v>
      </c>
      <c r="AB44" s="64" t="s">
        <v>80</v>
      </c>
      <c r="AC44" s="51">
        <f t="shared" ref="AC44" si="176">IFERROR(ROUND(AB44*22*80%,2),0)</f>
        <v>0</v>
      </c>
      <c r="AD44" s="64" t="s">
        <v>80</v>
      </c>
      <c r="AE44" s="51">
        <f t="shared" ref="AE44" si="177">IFERROR(ROUND(AD44*22*80%,2),0)</f>
        <v>0</v>
      </c>
      <c r="AF44" s="64" t="s">
        <v>80</v>
      </c>
      <c r="AG44" s="51">
        <f t="shared" ref="AG44" si="178">IFERROR(ROUND(AF44*22*80%,2),0)</f>
        <v>0</v>
      </c>
      <c r="AH44" s="64" t="s">
        <v>80</v>
      </c>
      <c r="AI44" s="51">
        <f t="shared" ref="AI44" si="179">IFERROR(ROUND(AH44*22*80%,2),0)</f>
        <v>0</v>
      </c>
    </row>
    <row r="45" spans="1:35" x14ac:dyDescent="0.25">
      <c r="A45" s="50" t="s">
        <v>81</v>
      </c>
      <c r="B45" s="227">
        <v>387.79</v>
      </c>
      <c r="C45" s="227"/>
      <c r="D45" s="226">
        <f t="shared" ref="D45" si="180">$B45</f>
        <v>387.79</v>
      </c>
      <c r="E45" s="226"/>
      <c r="F45" s="226">
        <f t="shared" ref="F45" si="181">$B45</f>
        <v>387.79</v>
      </c>
      <c r="G45" s="226"/>
      <c r="H45" s="226">
        <f t="shared" ref="H45" si="182">$B45</f>
        <v>387.79</v>
      </c>
      <c r="I45" s="226"/>
      <c r="J45" s="226">
        <f t="shared" ref="J45" si="183">$B45</f>
        <v>387.79</v>
      </c>
      <c r="K45" s="226"/>
      <c r="L45" s="226">
        <f t="shared" ref="L45" si="184">$B45</f>
        <v>387.79</v>
      </c>
      <c r="M45" s="226"/>
      <c r="N45" s="226">
        <f t="shared" ref="N45" si="185">$B45</f>
        <v>387.79</v>
      </c>
      <c r="O45" s="226"/>
      <c r="P45" s="226">
        <f t="shared" ref="P45" si="186">$B45</f>
        <v>387.79</v>
      </c>
      <c r="Q45" s="226"/>
      <c r="R45" s="226">
        <f t="shared" ref="J45:AH46" si="187">$B45</f>
        <v>387.79</v>
      </c>
      <c r="S45" s="226"/>
      <c r="T45" s="226">
        <f t="shared" ref="T45" si="188">$B45</f>
        <v>387.79</v>
      </c>
      <c r="U45" s="226"/>
      <c r="V45" s="226">
        <f t="shared" ref="V45" si="189">$B45</f>
        <v>387.79</v>
      </c>
      <c r="W45" s="226"/>
      <c r="X45" s="226">
        <f t="shared" ref="X45" si="190">$B45</f>
        <v>387.79</v>
      </c>
      <c r="Y45" s="226"/>
      <c r="Z45" s="226">
        <f t="shared" ref="Z45" si="191">$B45</f>
        <v>387.79</v>
      </c>
      <c r="AA45" s="226"/>
      <c r="AB45" s="226">
        <f t="shared" ref="AB45" si="192">$B45</f>
        <v>387.79</v>
      </c>
      <c r="AC45" s="226"/>
      <c r="AD45" s="226">
        <f t="shared" ref="AD45" si="193">$B45</f>
        <v>387.79</v>
      </c>
      <c r="AE45" s="226"/>
      <c r="AF45" s="226">
        <f t="shared" ref="AF45:AH45" si="194">$B45</f>
        <v>387.79</v>
      </c>
      <c r="AG45" s="226"/>
      <c r="AH45" s="226">
        <f t="shared" si="194"/>
        <v>387.79</v>
      </c>
      <c r="AI45" s="226"/>
    </row>
    <row r="46" spans="1:35" x14ac:dyDescent="0.25">
      <c r="A46" s="50" t="s">
        <v>82</v>
      </c>
      <c r="B46" s="227" t="s">
        <v>83</v>
      </c>
      <c r="C46" s="227"/>
      <c r="D46" s="226" t="str">
        <f t="shared" ref="D46:X46" si="195">$B46</f>
        <v>Não se aplica</v>
      </c>
      <c r="E46" s="226"/>
      <c r="F46" s="226" t="str">
        <f t="shared" si="195"/>
        <v>Não se aplica</v>
      </c>
      <c r="G46" s="226"/>
      <c r="H46" s="226" t="str">
        <f t="shared" si="195"/>
        <v>Não se aplica</v>
      </c>
      <c r="I46" s="226"/>
      <c r="J46" s="226" t="str">
        <f t="shared" si="187"/>
        <v>Não se aplica</v>
      </c>
      <c r="K46" s="226"/>
      <c r="L46" s="226" t="str">
        <f t="shared" si="195"/>
        <v>Não se aplica</v>
      </c>
      <c r="M46" s="226"/>
      <c r="N46" s="226" t="str">
        <f t="shared" si="187"/>
        <v>Não se aplica</v>
      </c>
      <c r="O46" s="226"/>
      <c r="P46" s="226" t="str">
        <f t="shared" si="195"/>
        <v>Não se aplica</v>
      </c>
      <c r="Q46" s="226"/>
      <c r="R46" s="226" t="str">
        <f t="shared" si="187"/>
        <v>Não se aplica</v>
      </c>
      <c r="S46" s="226"/>
      <c r="T46" s="226" t="str">
        <f t="shared" si="187"/>
        <v>Não se aplica</v>
      </c>
      <c r="U46" s="226"/>
      <c r="V46" s="226" t="str">
        <f t="shared" si="195"/>
        <v>Não se aplica</v>
      </c>
      <c r="W46" s="226"/>
      <c r="X46" s="226" t="str">
        <f t="shared" si="195"/>
        <v>Não se aplica</v>
      </c>
      <c r="Y46" s="226"/>
      <c r="Z46" s="226" t="str">
        <f t="shared" si="187"/>
        <v>Não se aplica</v>
      </c>
      <c r="AA46" s="226"/>
      <c r="AB46" s="226" t="str">
        <f t="shared" si="187"/>
        <v>Não se aplica</v>
      </c>
      <c r="AC46" s="226"/>
      <c r="AD46" s="226" t="str">
        <f t="shared" si="187"/>
        <v>Não se aplica</v>
      </c>
      <c r="AE46" s="226"/>
      <c r="AF46" s="226" t="str">
        <f t="shared" si="187"/>
        <v>Não se aplica</v>
      </c>
      <c r="AG46" s="226"/>
      <c r="AH46" s="226" t="str">
        <f t="shared" si="187"/>
        <v>Não se aplica</v>
      </c>
      <c r="AI46" s="226"/>
    </row>
    <row r="47" spans="1:35" x14ac:dyDescent="0.25">
      <c r="A47" s="50" t="s">
        <v>84</v>
      </c>
      <c r="B47" s="227" t="s">
        <v>83</v>
      </c>
      <c r="C47" s="227"/>
      <c r="D47" s="226" t="str">
        <f t="shared" ref="D47:AH53" si="196">$B47</f>
        <v>Não se aplica</v>
      </c>
      <c r="E47" s="226"/>
      <c r="F47" s="226" t="str">
        <f t="shared" si="196"/>
        <v>Não se aplica</v>
      </c>
      <c r="G47" s="226"/>
      <c r="H47" s="226" t="str">
        <f t="shared" si="196"/>
        <v>Não se aplica</v>
      </c>
      <c r="I47" s="226"/>
      <c r="J47" s="226" t="str">
        <f t="shared" si="196"/>
        <v>Não se aplica</v>
      </c>
      <c r="K47" s="226"/>
      <c r="L47" s="226" t="str">
        <f t="shared" si="196"/>
        <v>Não se aplica</v>
      </c>
      <c r="M47" s="226"/>
      <c r="N47" s="226" t="str">
        <f t="shared" si="196"/>
        <v>Não se aplica</v>
      </c>
      <c r="O47" s="226"/>
      <c r="P47" s="226" t="str">
        <f t="shared" si="196"/>
        <v>Não se aplica</v>
      </c>
      <c r="Q47" s="226"/>
      <c r="R47" s="226" t="str">
        <f t="shared" si="196"/>
        <v>Não se aplica</v>
      </c>
      <c r="S47" s="226"/>
      <c r="T47" s="226" t="str">
        <f t="shared" si="196"/>
        <v>Não se aplica</v>
      </c>
      <c r="U47" s="226"/>
      <c r="V47" s="226" t="str">
        <f t="shared" si="196"/>
        <v>Não se aplica</v>
      </c>
      <c r="W47" s="226"/>
      <c r="X47" s="226" t="str">
        <f t="shared" si="196"/>
        <v>Não se aplica</v>
      </c>
      <c r="Y47" s="226"/>
      <c r="Z47" s="226" t="str">
        <f t="shared" si="196"/>
        <v>Não se aplica</v>
      </c>
      <c r="AA47" s="226"/>
      <c r="AB47" s="226" t="str">
        <f t="shared" si="196"/>
        <v>Não se aplica</v>
      </c>
      <c r="AC47" s="226"/>
      <c r="AD47" s="226" t="str">
        <f t="shared" si="196"/>
        <v>Não se aplica</v>
      </c>
      <c r="AE47" s="226"/>
      <c r="AF47" s="226" t="str">
        <f t="shared" si="196"/>
        <v>Não se aplica</v>
      </c>
      <c r="AG47" s="226"/>
      <c r="AH47" s="226" t="str">
        <f t="shared" si="196"/>
        <v>Não se aplica</v>
      </c>
      <c r="AI47" s="226"/>
    </row>
    <row r="48" spans="1:35" x14ac:dyDescent="0.25">
      <c r="A48" s="52" t="s">
        <v>85</v>
      </c>
      <c r="B48" s="227"/>
      <c r="C48" s="227"/>
      <c r="D48" s="226">
        <f t="shared" si="196"/>
        <v>0</v>
      </c>
      <c r="E48" s="226"/>
      <c r="F48" s="226">
        <f t="shared" si="196"/>
        <v>0</v>
      </c>
      <c r="G48" s="226"/>
      <c r="H48" s="226">
        <f t="shared" si="196"/>
        <v>0</v>
      </c>
      <c r="I48" s="226"/>
      <c r="J48" s="226">
        <f t="shared" si="196"/>
        <v>0</v>
      </c>
      <c r="K48" s="226"/>
      <c r="L48" s="226">
        <f t="shared" si="196"/>
        <v>0</v>
      </c>
      <c r="M48" s="226"/>
      <c r="N48" s="226">
        <f t="shared" si="196"/>
        <v>0</v>
      </c>
      <c r="O48" s="226"/>
      <c r="P48" s="226">
        <f t="shared" si="196"/>
        <v>0</v>
      </c>
      <c r="Q48" s="226"/>
      <c r="R48" s="226">
        <f t="shared" si="196"/>
        <v>0</v>
      </c>
      <c r="S48" s="226"/>
      <c r="T48" s="226">
        <f t="shared" si="196"/>
        <v>0</v>
      </c>
      <c r="U48" s="226"/>
      <c r="V48" s="226">
        <f t="shared" si="196"/>
        <v>0</v>
      </c>
      <c r="W48" s="226"/>
      <c r="X48" s="226">
        <f t="shared" si="196"/>
        <v>0</v>
      </c>
      <c r="Y48" s="226"/>
      <c r="Z48" s="226">
        <f t="shared" si="196"/>
        <v>0</v>
      </c>
      <c r="AA48" s="226"/>
      <c r="AB48" s="226">
        <f t="shared" si="196"/>
        <v>0</v>
      </c>
      <c r="AC48" s="226"/>
      <c r="AD48" s="226">
        <f t="shared" si="196"/>
        <v>0</v>
      </c>
      <c r="AE48" s="226"/>
      <c r="AF48" s="226">
        <f t="shared" si="196"/>
        <v>0</v>
      </c>
      <c r="AG48" s="226"/>
      <c r="AH48" s="226">
        <f t="shared" si="196"/>
        <v>0</v>
      </c>
      <c r="AI48" s="226"/>
    </row>
    <row r="49" spans="1:35" x14ac:dyDescent="0.25">
      <c r="A49" s="163" t="s">
        <v>86</v>
      </c>
      <c r="B49" s="227"/>
      <c r="C49" s="227"/>
      <c r="D49" s="226">
        <f t="shared" si="196"/>
        <v>0</v>
      </c>
      <c r="E49" s="226"/>
      <c r="F49" s="226">
        <f t="shared" si="196"/>
        <v>0</v>
      </c>
      <c r="G49" s="226"/>
      <c r="H49" s="226">
        <f t="shared" si="196"/>
        <v>0</v>
      </c>
      <c r="I49" s="226"/>
      <c r="J49" s="226">
        <f t="shared" si="196"/>
        <v>0</v>
      </c>
      <c r="K49" s="226"/>
      <c r="L49" s="226">
        <f t="shared" si="196"/>
        <v>0</v>
      </c>
      <c r="M49" s="226"/>
      <c r="N49" s="226">
        <f t="shared" si="196"/>
        <v>0</v>
      </c>
      <c r="O49" s="226"/>
      <c r="P49" s="226">
        <f t="shared" si="196"/>
        <v>0</v>
      </c>
      <c r="Q49" s="226"/>
      <c r="R49" s="226">
        <f t="shared" si="196"/>
        <v>0</v>
      </c>
      <c r="S49" s="226"/>
      <c r="T49" s="226">
        <f t="shared" si="196"/>
        <v>0</v>
      </c>
      <c r="U49" s="226"/>
      <c r="V49" s="226">
        <f t="shared" si="196"/>
        <v>0</v>
      </c>
      <c r="W49" s="226"/>
      <c r="X49" s="226">
        <f t="shared" si="196"/>
        <v>0</v>
      </c>
      <c r="Y49" s="226"/>
      <c r="Z49" s="226">
        <f t="shared" si="196"/>
        <v>0</v>
      </c>
      <c r="AA49" s="226"/>
      <c r="AB49" s="226">
        <f t="shared" si="196"/>
        <v>0</v>
      </c>
      <c r="AC49" s="226"/>
      <c r="AD49" s="226">
        <f t="shared" si="196"/>
        <v>0</v>
      </c>
      <c r="AE49" s="226"/>
      <c r="AF49" s="226">
        <f t="shared" si="196"/>
        <v>0</v>
      </c>
      <c r="AG49" s="226"/>
      <c r="AH49" s="226">
        <f t="shared" si="196"/>
        <v>0</v>
      </c>
      <c r="AI49" s="226"/>
    </row>
    <row r="50" spans="1:35" x14ac:dyDescent="0.25">
      <c r="A50" s="163" t="s">
        <v>162</v>
      </c>
      <c r="B50" s="227"/>
      <c r="C50" s="227"/>
      <c r="D50" s="226">
        <f t="shared" si="196"/>
        <v>0</v>
      </c>
      <c r="E50" s="226"/>
      <c r="F50" s="226">
        <f t="shared" si="196"/>
        <v>0</v>
      </c>
      <c r="G50" s="226"/>
      <c r="H50" s="226">
        <f t="shared" si="196"/>
        <v>0</v>
      </c>
      <c r="I50" s="226"/>
      <c r="J50" s="226">
        <f t="shared" si="196"/>
        <v>0</v>
      </c>
      <c r="K50" s="226"/>
      <c r="L50" s="226">
        <f t="shared" si="196"/>
        <v>0</v>
      </c>
      <c r="M50" s="226"/>
      <c r="N50" s="226">
        <f t="shared" si="196"/>
        <v>0</v>
      </c>
      <c r="O50" s="226"/>
      <c r="P50" s="226">
        <f t="shared" si="196"/>
        <v>0</v>
      </c>
      <c r="Q50" s="226"/>
      <c r="R50" s="226">
        <f t="shared" si="196"/>
        <v>0</v>
      </c>
      <c r="S50" s="226"/>
      <c r="T50" s="226">
        <f t="shared" si="196"/>
        <v>0</v>
      </c>
      <c r="U50" s="226"/>
      <c r="V50" s="226">
        <f t="shared" si="196"/>
        <v>0</v>
      </c>
      <c r="W50" s="226"/>
      <c r="X50" s="226">
        <f t="shared" si="196"/>
        <v>0</v>
      </c>
      <c r="Y50" s="226"/>
      <c r="Z50" s="226">
        <f t="shared" si="196"/>
        <v>0</v>
      </c>
      <c r="AA50" s="226"/>
      <c r="AB50" s="226">
        <f t="shared" si="196"/>
        <v>0</v>
      </c>
      <c r="AC50" s="226"/>
      <c r="AD50" s="226">
        <f t="shared" si="196"/>
        <v>0</v>
      </c>
      <c r="AE50" s="226"/>
      <c r="AF50" s="226">
        <f t="shared" si="196"/>
        <v>0</v>
      </c>
      <c r="AG50" s="226"/>
      <c r="AH50" s="226">
        <f t="shared" si="196"/>
        <v>0</v>
      </c>
      <c r="AI50" s="226"/>
    </row>
    <row r="51" spans="1:35" x14ac:dyDescent="0.25">
      <c r="A51" s="65" t="s">
        <v>87</v>
      </c>
      <c r="B51" s="227">
        <v>42.97</v>
      </c>
      <c r="C51" s="227"/>
      <c r="D51" s="226">
        <f t="shared" si="196"/>
        <v>42.97</v>
      </c>
      <c r="E51" s="226"/>
      <c r="F51" s="226">
        <f t="shared" si="196"/>
        <v>42.97</v>
      </c>
      <c r="G51" s="226"/>
      <c r="H51" s="226">
        <f t="shared" si="196"/>
        <v>42.97</v>
      </c>
      <c r="I51" s="226"/>
      <c r="J51" s="226">
        <f t="shared" si="196"/>
        <v>42.97</v>
      </c>
      <c r="K51" s="226"/>
      <c r="L51" s="226">
        <f t="shared" si="196"/>
        <v>42.97</v>
      </c>
      <c r="M51" s="226"/>
      <c r="N51" s="226">
        <f t="shared" si="196"/>
        <v>42.97</v>
      </c>
      <c r="O51" s="226"/>
      <c r="P51" s="226">
        <f t="shared" si="196"/>
        <v>42.97</v>
      </c>
      <c r="Q51" s="226"/>
      <c r="R51" s="226">
        <f t="shared" si="196"/>
        <v>42.97</v>
      </c>
      <c r="S51" s="226"/>
      <c r="T51" s="226">
        <f t="shared" si="196"/>
        <v>42.97</v>
      </c>
      <c r="U51" s="226"/>
      <c r="V51" s="226">
        <f t="shared" si="196"/>
        <v>42.97</v>
      </c>
      <c r="W51" s="226"/>
      <c r="X51" s="226">
        <f t="shared" si="196"/>
        <v>42.97</v>
      </c>
      <c r="Y51" s="226"/>
      <c r="Z51" s="226">
        <f t="shared" si="196"/>
        <v>42.97</v>
      </c>
      <c r="AA51" s="226"/>
      <c r="AB51" s="226">
        <f t="shared" si="196"/>
        <v>42.97</v>
      </c>
      <c r="AC51" s="226"/>
      <c r="AD51" s="226">
        <f t="shared" si="196"/>
        <v>42.97</v>
      </c>
      <c r="AE51" s="226"/>
      <c r="AF51" s="226">
        <f t="shared" si="196"/>
        <v>42.97</v>
      </c>
      <c r="AG51" s="226"/>
      <c r="AH51" s="226">
        <f t="shared" si="196"/>
        <v>42.97</v>
      </c>
      <c r="AI51" s="226"/>
    </row>
    <row r="52" spans="1:35" x14ac:dyDescent="0.25">
      <c r="A52" s="65" t="s">
        <v>88</v>
      </c>
      <c r="B52" s="227"/>
      <c r="C52" s="227"/>
      <c r="D52" s="226">
        <f t="shared" si="196"/>
        <v>0</v>
      </c>
      <c r="E52" s="226"/>
      <c r="F52" s="226">
        <f t="shared" si="196"/>
        <v>0</v>
      </c>
      <c r="G52" s="226"/>
      <c r="H52" s="226">
        <f t="shared" si="196"/>
        <v>0</v>
      </c>
      <c r="I52" s="226"/>
      <c r="J52" s="226">
        <f t="shared" si="196"/>
        <v>0</v>
      </c>
      <c r="K52" s="226"/>
      <c r="L52" s="226">
        <f t="shared" si="196"/>
        <v>0</v>
      </c>
      <c r="M52" s="226"/>
      <c r="N52" s="226">
        <f t="shared" si="196"/>
        <v>0</v>
      </c>
      <c r="O52" s="226"/>
      <c r="P52" s="226">
        <f t="shared" si="196"/>
        <v>0</v>
      </c>
      <c r="Q52" s="226"/>
      <c r="R52" s="226">
        <f t="shared" si="196"/>
        <v>0</v>
      </c>
      <c r="S52" s="226"/>
      <c r="T52" s="226">
        <f t="shared" si="196"/>
        <v>0</v>
      </c>
      <c r="U52" s="226"/>
      <c r="V52" s="226">
        <f t="shared" si="196"/>
        <v>0</v>
      </c>
      <c r="W52" s="226"/>
      <c r="X52" s="226">
        <f t="shared" si="196"/>
        <v>0</v>
      </c>
      <c r="Y52" s="226"/>
      <c r="Z52" s="226">
        <f t="shared" si="196"/>
        <v>0</v>
      </c>
      <c r="AA52" s="226"/>
      <c r="AB52" s="226">
        <f t="shared" si="196"/>
        <v>0</v>
      </c>
      <c r="AC52" s="226"/>
      <c r="AD52" s="226">
        <f t="shared" si="196"/>
        <v>0</v>
      </c>
      <c r="AE52" s="226"/>
      <c r="AF52" s="226">
        <f t="shared" si="196"/>
        <v>0</v>
      </c>
      <c r="AG52" s="226"/>
      <c r="AH52" s="226">
        <f t="shared" si="196"/>
        <v>0</v>
      </c>
      <c r="AI52" s="226"/>
    </row>
    <row r="53" spans="1:35" x14ac:dyDescent="0.25">
      <c r="A53" s="65" t="s">
        <v>89</v>
      </c>
      <c r="B53" s="227"/>
      <c r="C53" s="227"/>
      <c r="D53" s="226">
        <f t="shared" si="196"/>
        <v>0</v>
      </c>
      <c r="E53" s="226"/>
      <c r="F53" s="226">
        <f t="shared" si="196"/>
        <v>0</v>
      </c>
      <c r="G53" s="226"/>
      <c r="H53" s="226">
        <f t="shared" si="196"/>
        <v>0</v>
      </c>
      <c r="I53" s="226"/>
      <c r="J53" s="226">
        <f t="shared" si="196"/>
        <v>0</v>
      </c>
      <c r="K53" s="226"/>
      <c r="L53" s="226">
        <f t="shared" si="196"/>
        <v>0</v>
      </c>
      <c r="M53" s="226"/>
      <c r="N53" s="226">
        <f t="shared" si="196"/>
        <v>0</v>
      </c>
      <c r="O53" s="226"/>
      <c r="P53" s="226">
        <f t="shared" si="196"/>
        <v>0</v>
      </c>
      <c r="Q53" s="226"/>
      <c r="R53" s="226">
        <f t="shared" si="196"/>
        <v>0</v>
      </c>
      <c r="S53" s="226"/>
      <c r="T53" s="226">
        <f t="shared" si="196"/>
        <v>0</v>
      </c>
      <c r="U53" s="226"/>
      <c r="V53" s="226">
        <f t="shared" si="196"/>
        <v>0</v>
      </c>
      <c r="W53" s="226"/>
      <c r="X53" s="226">
        <f t="shared" si="196"/>
        <v>0</v>
      </c>
      <c r="Y53" s="226"/>
      <c r="Z53" s="226">
        <f t="shared" si="196"/>
        <v>0</v>
      </c>
      <c r="AA53" s="226"/>
      <c r="AB53" s="226">
        <f t="shared" si="196"/>
        <v>0</v>
      </c>
      <c r="AC53" s="226"/>
      <c r="AD53" s="226">
        <f t="shared" si="196"/>
        <v>0</v>
      </c>
      <c r="AE53" s="226"/>
      <c r="AF53" s="226">
        <f t="shared" si="196"/>
        <v>0</v>
      </c>
      <c r="AG53" s="226"/>
      <c r="AH53" s="226">
        <f t="shared" si="196"/>
        <v>0</v>
      </c>
      <c r="AI53" s="226"/>
    </row>
    <row r="54" spans="1:35" x14ac:dyDescent="0.25">
      <c r="A54" s="38" t="s">
        <v>90</v>
      </c>
      <c r="B54" s="228">
        <f>SUM(C43:C44,B45:C53)</f>
        <v>514.94000000000005</v>
      </c>
      <c r="C54" s="228"/>
      <c r="D54" s="228">
        <f>SUM(E43:E44,D45:E53)</f>
        <v>430.76</v>
      </c>
      <c r="E54" s="228"/>
      <c r="F54" s="228">
        <f>SUM(G43:G44,F45:G53)</f>
        <v>430.76</v>
      </c>
      <c r="G54" s="228"/>
      <c r="H54" s="228">
        <f>SUM(I43:I44,H45:I53)</f>
        <v>464.34000000000003</v>
      </c>
      <c r="I54" s="228"/>
      <c r="J54" s="228">
        <f>SUM(K43:K44,J45:K53)</f>
        <v>430.76</v>
      </c>
      <c r="K54" s="228"/>
      <c r="L54" s="228">
        <f>SUM(M43:M44,L45:M53)</f>
        <v>541.11</v>
      </c>
      <c r="M54" s="228"/>
      <c r="N54" s="228">
        <f>SUM(O43:O44,N45:O53)</f>
        <v>430.76</v>
      </c>
      <c r="O54" s="228"/>
      <c r="P54" s="228">
        <f>SUM(Q43:Q44,P45:Q53)</f>
        <v>528.03</v>
      </c>
      <c r="Q54" s="228"/>
      <c r="R54" s="228">
        <f>SUM(S43:S44,R45:S53)</f>
        <v>430.76</v>
      </c>
      <c r="S54" s="228"/>
      <c r="T54" s="228">
        <f>SUM(U43:U44,T45:U53)</f>
        <v>430.76</v>
      </c>
      <c r="U54" s="228"/>
      <c r="V54" s="228">
        <f>SUM(W43:W44,V45:W53)</f>
        <v>430.76</v>
      </c>
      <c r="W54" s="228"/>
      <c r="X54" s="228">
        <f>SUM(Y43:Y44,X45:Y53)</f>
        <v>430.76</v>
      </c>
      <c r="Y54" s="228"/>
      <c r="Z54" s="228">
        <f>SUM(AA43:AA44,Z45:AA53)</f>
        <v>430.76</v>
      </c>
      <c r="AA54" s="228"/>
      <c r="AB54" s="228">
        <f>SUM(AC43:AC44,AB45:AC53)</f>
        <v>430.76</v>
      </c>
      <c r="AC54" s="228"/>
      <c r="AD54" s="228">
        <f>SUM(AE43:AE44,AD45:AE53)</f>
        <v>609.31000000000006</v>
      </c>
      <c r="AE54" s="228"/>
      <c r="AF54" s="228">
        <f>SUM(AG43:AG44,AF45:AG53)</f>
        <v>430.76</v>
      </c>
      <c r="AG54" s="228"/>
      <c r="AH54" s="228">
        <f>SUM(AI43:AI44,AH45:AI53)</f>
        <v>430.76</v>
      </c>
      <c r="AI54" s="228"/>
    </row>
    <row r="55" spans="1:35" x14ac:dyDescent="0.25">
      <c r="A55" s="38" t="s">
        <v>91</v>
      </c>
      <c r="B55" s="229">
        <f>C39+B54</f>
        <v>1938.97</v>
      </c>
      <c r="C55" s="229"/>
      <c r="D55" s="229">
        <f>E39+D54</f>
        <v>1285.18</v>
      </c>
      <c r="E55" s="229"/>
      <c r="F55" s="229">
        <f>G39+F54</f>
        <v>1285.18</v>
      </c>
      <c r="G55" s="229"/>
      <c r="H55" s="229">
        <f>I39+H54</f>
        <v>1888.37</v>
      </c>
      <c r="I55" s="229"/>
      <c r="J55" s="229">
        <f>K39+J54</f>
        <v>1285.18</v>
      </c>
      <c r="K55" s="229"/>
      <c r="L55" s="229">
        <f>M39+L54</f>
        <v>1395.5300000000002</v>
      </c>
      <c r="M55" s="229"/>
      <c r="N55" s="229">
        <f>O39+N54</f>
        <v>1285.18</v>
      </c>
      <c r="O55" s="229"/>
      <c r="P55" s="229">
        <f>Q39+P54</f>
        <v>1667.27</v>
      </c>
      <c r="Q55" s="229"/>
      <c r="R55" s="229">
        <f>S39+R54</f>
        <v>1570</v>
      </c>
      <c r="S55" s="229"/>
      <c r="T55" s="229">
        <f>U39+T54</f>
        <v>1285.18</v>
      </c>
      <c r="U55" s="229"/>
      <c r="V55" s="229">
        <f>W39+V54</f>
        <v>1285.18</v>
      </c>
      <c r="W55" s="229"/>
      <c r="X55" s="229">
        <f>Y39+X54</f>
        <v>1285.18</v>
      </c>
      <c r="Y55" s="229"/>
      <c r="Z55" s="229">
        <f>AA39+Z54</f>
        <v>1570</v>
      </c>
      <c r="AA55" s="229"/>
      <c r="AB55" s="229">
        <f>AC39+AB54</f>
        <v>1285.18</v>
      </c>
      <c r="AC55" s="229"/>
      <c r="AD55" s="229">
        <f>AE39+AD54</f>
        <v>1463.73</v>
      </c>
      <c r="AE55" s="229"/>
      <c r="AF55" s="229">
        <f>AG39+AF54</f>
        <v>1285.18</v>
      </c>
      <c r="AG55" s="229"/>
      <c r="AH55" s="229">
        <f>AI39+AH54</f>
        <v>1285.18</v>
      </c>
      <c r="AI55" s="229"/>
    </row>
    <row r="56" spans="1:35" x14ac:dyDescent="0.25">
      <c r="A56" s="39" t="s">
        <v>92</v>
      </c>
      <c r="B56" s="218"/>
      <c r="C56" s="219"/>
      <c r="D56" s="218"/>
      <c r="E56" s="219"/>
      <c r="F56" s="218"/>
      <c r="G56" s="219"/>
      <c r="H56" s="218"/>
      <c r="I56" s="219"/>
      <c r="J56" s="218"/>
      <c r="K56" s="219"/>
      <c r="L56" s="218"/>
      <c r="M56" s="219"/>
      <c r="N56" s="218"/>
      <c r="O56" s="219"/>
      <c r="P56" s="218"/>
      <c r="Q56" s="219"/>
      <c r="R56" s="218"/>
      <c r="S56" s="219"/>
      <c r="T56" s="218"/>
      <c r="U56" s="219"/>
      <c r="V56" s="218"/>
      <c r="W56" s="219"/>
      <c r="X56" s="218"/>
      <c r="Y56" s="219"/>
      <c r="Z56" s="218"/>
      <c r="AA56" s="219"/>
      <c r="AB56" s="218"/>
      <c r="AC56" s="219"/>
      <c r="AD56" s="218"/>
      <c r="AE56" s="219"/>
      <c r="AF56" s="218"/>
      <c r="AG56" s="219"/>
      <c r="AH56" s="218"/>
      <c r="AI56" s="219"/>
    </row>
    <row r="57" spans="1:35" x14ac:dyDescent="0.25">
      <c r="A57" s="53" t="s">
        <v>75</v>
      </c>
      <c r="B57" s="150" t="s">
        <v>49</v>
      </c>
      <c r="C57" s="150" t="s">
        <v>41</v>
      </c>
      <c r="D57" s="150" t="s">
        <v>49</v>
      </c>
      <c r="E57" s="150" t="s">
        <v>41</v>
      </c>
      <c r="F57" s="150" t="s">
        <v>49</v>
      </c>
      <c r="G57" s="150" t="s">
        <v>41</v>
      </c>
      <c r="H57" s="150" t="s">
        <v>49</v>
      </c>
      <c r="I57" s="150" t="s">
        <v>41</v>
      </c>
      <c r="J57" s="150" t="s">
        <v>49</v>
      </c>
      <c r="K57" s="150" t="s">
        <v>41</v>
      </c>
      <c r="L57" s="150" t="s">
        <v>49</v>
      </c>
      <c r="M57" s="150" t="s">
        <v>41</v>
      </c>
      <c r="N57" s="150" t="s">
        <v>49</v>
      </c>
      <c r="O57" s="150" t="s">
        <v>41</v>
      </c>
      <c r="P57" s="150" t="s">
        <v>49</v>
      </c>
      <c r="Q57" s="150" t="s">
        <v>41</v>
      </c>
      <c r="R57" s="150" t="s">
        <v>49</v>
      </c>
      <c r="S57" s="150" t="s">
        <v>41</v>
      </c>
      <c r="T57" s="150" t="s">
        <v>49</v>
      </c>
      <c r="U57" s="150" t="s">
        <v>41</v>
      </c>
      <c r="V57" s="150" t="s">
        <v>49</v>
      </c>
      <c r="W57" s="150" t="s">
        <v>41</v>
      </c>
      <c r="X57" s="150" t="s">
        <v>49</v>
      </c>
      <c r="Y57" s="150" t="s">
        <v>41</v>
      </c>
      <c r="Z57" s="150" t="s">
        <v>49</v>
      </c>
      <c r="AA57" s="150" t="s">
        <v>41</v>
      </c>
      <c r="AB57" s="150" t="s">
        <v>49</v>
      </c>
      <c r="AC57" s="150" t="s">
        <v>41</v>
      </c>
      <c r="AD57" s="150" t="s">
        <v>49</v>
      </c>
      <c r="AE57" s="150" t="s">
        <v>41</v>
      </c>
      <c r="AF57" s="150" t="s">
        <v>49</v>
      </c>
      <c r="AG57" s="150" t="s">
        <v>41</v>
      </c>
      <c r="AH57" s="160" t="s">
        <v>49</v>
      </c>
      <c r="AI57" s="160" t="s">
        <v>41</v>
      </c>
    </row>
    <row r="58" spans="1:35" x14ac:dyDescent="0.25">
      <c r="A58" s="42" t="s">
        <v>93</v>
      </c>
      <c r="B58" s="27"/>
      <c r="C58" s="7">
        <f>ROUND(B$55*B58,2)</f>
        <v>0</v>
      </c>
      <c r="D58" s="29">
        <f t="shared" ref="D58" si="197">$B$58</f>
        <v>0</v>
      </c>
      <c r="E58" s="7">
        <f>ROUND(D$55*D58,2)</f>
        <v>0</v>
      </c>
      <c r="F58" s="29">
        <f>$B$58</f>
        <v>0</v>
      </c>
      <c r="G58" s="7">
        <f>ROUND(F$55*F58,2)</f>
        <v>0</v>
      </c>
      <c r="H58" s="29">
        <f t="shared" ref="H58" si="198">$B$58</f>
        <v>0</v>
      </c>
      <c r="I58" s="7">
        <f t="shared" ref="I58:I59" si="199">ROUND(H$55*H58,2)</f>
        <v>0</v>
      </c>
      <c r="J58" s="29">
        <f t="shared" ref="J58" si="200">$B$58</f>
        <v>0</v>
      </c>
      <c r="K58" s="7">
        <f>ROUND(J$55*J58,2)</f>
        <v>0</v>
      </c>
      <c r="L58" s="29">
        <f t="shared" ref="L58" si="201">$B$58</f>
        <v>0</v>
      </c>
      <c r="M58" s="7">
        <f t="shared" ref="M58:M59" si="202">ROUND(L$55*L58,2)</f>
        <v>0</v>
      </c>
      <c r="N58" s="29">
        <f t="shared" ref="N58" si="203">$B$58</f>
        <v>0</v>
      </c>
      <c r="O58" s="7">
        <f>ROUND(N$55*N58,2)</f>
        <v>0</v>
      </c>
      <c r="P58" s="29">
        <f t="shared" ref="P58" si="204">$B$58</f>
        <v>0</v>
      </c>
      <c r="Q58" s="7">
        <f t="shared" ref="Q58:Q59" si="205">ROUND(P$55*P58,2)</f>
        <v>0</v>
      </c>
      <c r="R58" s="29">
        <f t="shared" ref="R58" si="206">$B$58</f>
        <v>0</v>
      </c>
      <c r="S58" s="7">
        <f t="shared" ref="S58:S59" si="207">ROUND(R$55*R58,2)</f>
        <v>0</v>
      </c>
      <c r="T58" s="29">
        <f t="shared" ref="T58" si="208">$B$58</f>
        <v>0</v>
      </c>
      <c r="U58" s="7">
        <f t="shared" ref="U58:U59" si="209">ROUND(T$55*T58,2)</f>
        <v>0</v>
      </c>
      <c r="V58" s="29">
        <f t="shared" ref="V58" si="210">$B$58</f>
        <v>0</v>
      </c>
      <c r="W58" s="7">
        <f>ROUND(V$55*V58,2)</f>
        <v>0</v>
      </c>
      <c r="X58" s="29">
        <f t="shared" ref="X58" si="211">$B$58</f>
        <v>0</v>
      </c>
      <c r="Y58" s="7">
        <f>ROUND(X$55*X58,2)</f>
        <v>0</v>
      </c>
      <c r="Z58" s="29">
        <f t="shared" ref="Z58" si="212">$B$58</f>
        <v>0</v>
      </c>
      <c r="AA58" s="7">
        <f>ROUND(Z$55*Z58,2)</f>
        <v>0</v>
      </c>
      <c r="AB58" s="29">
        <f t="shared" ref="AB58" si="213">$B$58</f>
        <v>0</v>
      </c>
      <c r="AC58" s="7">
        <f>ROUND(AB$55*AB58,2)</f>
        <v>0</v>
      </c>
      <c r="AD58" s="29">
        <f t="shared" ref="AD58" si="214">$B$58</f>
        <v>0</v>
      </c>
      <c r="AE58" s="7">
        <f>ROUND(AD$55*AD58,2)</f>
        <v>0</v>
      </c>
      <c r="AF58" s="29">
        <f t="shared" ref="AF58:AH58" si="215">$B$58</f>
        <v>0</v>
      </c>
      <c r="AG58" s="7">
        <f t="shared" ref="AG58:AG59" si="216">ROUND(AF$55*AF58,2)</f>
        <v>0</v>
      </c>
      <c r="AH58" s="29">
        <f t="shared" si="215"/>
        <v>0</v>
      </c>
      <c r="AI58" s="7">
        <f t="shared" ref="AI58:AI59" si="217">ROUND(AH$55*AH58,2)</f>
        <v>0</v>
      </c>
    </row>
    <row r="59" spans="1:35" x14ac:dyDescent="0.25">
      <c r="A59" s="42" t="s">
        <v>94</v>
      </c>
      <c r="B59" s="27"/>
      <c r="C59" s="7">
        <f>ROUND(B$55*B59,2)</f>
        <v>0</v>
      </c>
      <c r="D59" s="29">
        <f t="shared" ref="D59:AH59" si="218">$B$59</f>
        <v>0</v>
      </c>
      <c r="E59" s="7">
        <f>ROUND(D$55*D59,2)</f>
        <v>0</v>
      </c>
      <c r="F59" s="29">
        <f t="shared" si="218"/>
        <v>0</v>
      </c>
      <c r="G59" s="7">
        <f>ROUND(F$55*F59,2)</f>
        <v>0</v>
      </c>
      <c r="H59" s="29">
        <f t="shared" si="218"/>
        <v>0</v>
      </c>
      <c r="I59" s="7">
        <f t="shared" si="199"/>
        <v>0</v>
      </c>
      <c r="J59" s="29">
        <f t="shared" si="218"/>
        <v>0</v>
      </c>
      <c r="K59" s="7">
        <f>ROUND(J$55*J59,2)</f>
        <v>0</v>
      </c>
      <c r="L59" s="29">
        <f t="shared" si="218"/>
        <v>0</v>
      </c>
      <c r="M59" s="7">
        <f t="shared" si="202"/>
        <v>0</v>
      </c>
      <c r="N59" s="29">
        <f t="shared" si="218"/>
        <v>0</v>
      </c>
      <c r="O59" s="7">
        <f>ROUND(N$55*N59,2)</f>
        <v>0</v>
      </c>
      <c r="P59" s="29">
        <f t="shared" si="218"/>
        <v>0</v>
      </c>
      <c r="Q59" s="7">
        <f t="shared" si="205"/>
        <v>0</v>
      </c>
      <c r="R59" s="29">
        <f t="shared" si="218"/>
        <v>0</v>
      </c>
      <c r="S59" s="7">
        <f t="shared" si="207"/>
        <v>0</v>
      </c>
      <c r="T59" s="29">
        <f t="shared" si="218"/>
        <v>0</v>
      </c>
      <c r="U59" s="7">
        <f t="shared" si="209"/>
        <v>0</v>
      </c>
      <c r="V59" s="29">
        <f t="shared" si="218"/>
        <v>0</v>
      </c>
      <c r="W59" s="7">
        <f>ROUND(V$55*V59,2)</f>
        <v>0</v>
      </c>
      <c r="X59" s="29">
        <f t="shared" si="218"/>
        <v>0</v>
      </c>
      <c r="Y59" s="7">
        <f>ROUND(X$55*X59,2)</f>
        <v>0</v>
      </c>
      <c r="Z59" s="29">
        <f t="shared" si="218"/>
        <v>0</v>
      </c>
      <c r="AA59" s="7">
        <f>ROUND(Z$55*Z59,2)</f>
        <v>0</v>
      </c>
      <c r="AB59" s="29">
        <f t="shared" si="218"/>
        <v>0</v>
      </c>
      <c r="AC59" s="7">
        <f>ROUND(AB$55*AB59,2)</f>
        <v>0</v>
      </c>
      <c r="AD59" s="29">
        <f t="shared" si="218"/>
        <v>0</v>
      </c>
      <c r="AE59" s="7">
        <f>ROUND(AD$55*AD59,2)</f>
        <v>0</v>
      </c>
      <c r="AF59" s="29">
        <f t="shared" si="218"/>
        <v>0</v>
      </c>
      <c r="AG59" s="7">
        <f t="shared" si="216"/>
        <v>0</v>
      </c>
      <c r="AH59" s="29">
        <f t="shared" si="218"/>
        <v>0</v>
      </c>
      <c r="AI59" s="7">
        <f t="shared" si="217"/>
        <v>0</v>
      </c>
    </row>
    <row r="60" spans="1:35" x14ac:dyDescent="0.25">
      <c r="A60" s="38" t="s">
        <v>95</v>
      </c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</row>
    <row r="61" spans="1:35" x14ac:dyDescent="0.25">
      <c r="A61" s="42" t="s">
        <v>96</v>
      </c>
      <c r="B61" s="66">
        <v>0.03</v>
      </c>
      <c r="C61" s="7">
        <f>ROUND((B55+C58+C59)*B61/(1-B64),2)</f>
        <v>59.97</v>
      </c>
      <c r="D61" s="66">
        <v>0.03</v>
      </c>
      <c r="E61" s="7">
        <f t="shared" ref="E61" si="219">ROUND((D55+E58+E59)*D61/(1-D64),2)</f>
        <v>39.75</v>
      </c>
      <c r="F61" s="66">
        <v>0.03</v>
      </c>
      <c r="G61" s="7">
        <f>ROUND((F55+G58+G59)*F61/(1-F64),2)</f>
        <v>39.75</v>
      </c>
      <c r="H61" s="181">
        <v>0.05</v>
      </c>
      <c r="I61" s="7">
        <f t="shared" ref="I61" si="220">ROUND((H55+I58+I59)*H61/(1-H64),2)</f>
        <v>99.39</v>
      </c>
      <c r="J61" s="66">
        <v>0.02</v>
      </c>
      <c r="K61" s="7">
        <f t="shared" ref="K61" si="221">ROUND((J55+K58+K59)*J61/(1-J64),2)</f>
        <v>26.23</v>
      </c>
      <c r="L61" s="66">
        <v>0.02</v>
      </c>
      <c r="M61" s="7">
        <f t="shared" ref="M61" si="222">ROUND((L55+M58+M59)*L61/(1-L64),2)</f>
        <v>28.48</v>
      </c>
      <c r="N61" s="66">
        <v>0.05</v>
      </c>
      <c r="O61" s="7">
        <f t="shared" ref="O61" si="223">ROUND((N55+O58+O59)*N61/(1-N64),2)</f>
        <v>67.64</v>
      </c>
      <c r="P61" s="181">
        <v>0.04</v>
      </c>
      <c r="Q61" s="7">
        <f t="shared" ref="Q61" si="224">ROUND((P55+Q58+Q59)*P61/(1-P64),2)</f>
        <v>69.47</v>
      </c>
      <c r="R61" s="181">
        <v>0.03</v>
      </c>
      <c r="S61" s="7">
        <f t="shared" ref="S61" si="225">ROUND((R55+S58+S59)*R61/(1-R64),2)</f>
        <v>48.56</v>
      </c>
      <c r="T61" s="181">
        <v>0.05</v>
      </c>
      <c r="U61" s="7">
        <f t="shared" ref="U61" si="226">ROUND((T55+U58+U59)*T61/(1-T64),2)</f>
        <v>67.64</v>
      </c>
      <c r="V61" s="66">
        <v>0.03</v>
      </c>
      <c r="W61" s="7">
        <f t="shared" ref="W61" si="227">ROUND((V55+W58+W59)*V61/(1-V64),2)</f>
        <v>39.75</v>
      </c>
      <c r="X61" s="181">
        <v>0.04</v>
      </c>
      <c r="Y61" s="7">
        <f t="shared" ref="Y61" si="228">ROUND((X55+Y58+Y59)*X61/(1-X64),2)</f>
        <v>53.55</v>
      </c>
      <c r="Z61" s="66">
        <v>0.03</v>
      </c>
      <c r="AA61" s="7">
        <f t="shared" ref="AA61" si="229">ROUND((Z55+AA58+AA59)*Z61/(1-Z64),2)</f>
        <v>48.56</v>
      </c>
      <c r="AB61" s="181">
        <v>0.04</v>
      </c>
      <c r="AC61" s="7">
        <f t="shared" ref="AC61" si="230">ROUND((AB55+AC58+AC59)*AB61/(1-AB64),2)</f>
        <v>53.55</v>
      </c>
      <c r="AD61" s="181">
        <v>0.02</v>
      </c>
      <c r="AE61" s="7">
        <f t="shared" ref="AE61" si="231">ROUND((AD55+AE58+AE59)*AD61/(1-AD64),2)</f>
        <v>29.87</v>
      </c>
      <c r="AF61" s="66">
        <v>0.02</v>
      </c>
      <c r="AG61" s="7">
        <f t="shared" ref="AG61" si="232">ROUND((AF55+AG58+AG59)*AF61/(1-AF64),2)</f>
        <v>26.23</v>
      </c>
      <c r="AH61" s="66">
        <v>0.05</v>
      </c>
      <c r="AI61" s="7">
        <f t="shared" ref="AI61" si="233">ROUND((AH55+AI58+AI59)*AH61/(1-AH64),2)</f>
        <v>67.64</v>
      </c>
    </row>
    <row r="62" spans="1:35" s="75" customFormat="1" x14ac:dyDescent="0.25">
      <c r="A62" s="42" t="s">
        <v>97</v>
      </c>
      <c r="B62" s="26"/>
      <c r="C62" s="7">
        <f>ROUND((B55+C58+C59)*B62/(1-B64),2)</f>
        <v>0</v>
      </c>
      <c r="D62" s="28">
        <f t="shared" ref="D62:AH62" si="234">$B$62</f>
        <v>0</v>
      </c>
      <c r="E62" s="7">
        <f t="shared" ref="E62" si="235">ROUND((D55+E58+E59)*D62/(1-D64),2)</f>
        <v>0</v>
      </c>
      <c r="F62" s="28">
        <f t="shared" si="234"/>
        <v>0</v>
      </c>
      <c r="G62" s="7">
        <f>ROUND((F55+G58+G59)*F62/(1-F64),2)</f>
        <v>0</v>
      </c>
      <c r="H62" s="28">
        <f t="shared" si="234"/>
        <v>0</v>
      </c>
      <c r="I62" s="7">
        <f t="shared" ref="I62" si="236">ROUND((H55+I58+I59)*H62/(1-H64),2)</f>
        <v>0</v>
      </c>
      <c r="J62" s="28">
        <f t="shared" si="234"/>
        <v>0</v>
      </c>
      <c r="K62" s="7">
        <f t="shared" ref="K62" si="237">ROUND((J55+K58+K59)*J62/(1-J64),2)</f>
        <v>0</v>
      </c>
      <c r="L62" s="28">
        <f t="shared" si="234"/>
        <v>0</v>
      </c>
      <c r="M62" s="7">
        <f t="shared" ref="M62" si="238">ROUND((L55+M58+M59)*L62/(1-L64),2)</f>
        <v>0</v>
      </c>
      <c r="N62" s="28">
        <f t="shared" si="234"/>
        <v>0</v>
      </c>
      <c r="O62" s="7">
        <f t="shared" ref="O62" si="239">ROUND((N55+O58+O59)*N62/(1-N64),2)</f>
        <v>0</v>
      </c>
      <c r="P62" s="28">
        <f t="shared" si="234"/>
        <v>0</v>
      </c>
      <c r="Q62" s="7">
        <f t="shared" ref="Q62" si="240">ROUND((P55+Q58+Q59)*P62/(1-P64),2)</f>
        <v>0</v>
      </c>
      <c r="R62" s="28">
        <f t="shared" si="234"/>
        <v>0</v>
      </c>
      <c r="S62" s="7">
        <f t="shared" ref="S62" si="241">ROUND((R55+S58+S59)*R62/(1-R64),2)</f>
        <v>0</v>
      </c>
      <c r="T62" s="28">
        <f t="shared" si="234"/>
        <v>0</v>
      </c>
      <c r="U62" s="7">
        <f t="shared" ref="U62" si="242">ROUND((T55+U58+U59)*T62/(1-T64),2)</f>
        <v>0</v>
      </c>
      <c r="V62" s="28">
        <f t="shared" si="234"/>
        <v>0</v>
      </c>
      <c r="W62" s="7">
        <f t="shared" ref="W62" si="243">ROUND((V55+W58+W59)*V62/(1-V64),2)</f>
        <v>0</v>
      </c>
      <c r="X62" s="28">
        <f t="shared" si="234"/>
        <v>0</v>
      </c>
      <c r="Y62" s="7">
        <f t="shared" ref="Y62" si="244">ROUND((X55+Y58+Y59)*X62/(1-X64),2)</f>
        <v>0</v>
      </c>
      <c r="Z62" s="28">
        <f t="shared" si="234"/>
        <v>0</v>
      </c>
      <c r="AA62" s="7">
        <f t="shared" ref="AA62" si="245">ROUND((Z55+AA58+AA59)*Z62/(1-Z64),2)</f>
        <v>0</v>
      </c>
      <c r="AB62" s="28">
        <f t="shared" si="234"/>
        <v>0</v>
      </c>
      <c r="AC62" s="7">
        <f t="shared" ref="AC62" si="246">ROUND((AB55+AC58+AC59)*AB62/(1-AB64),2)</f>
        <v>0</v>
      </c>
      <c r="AD62" s="28">
        <f t="shared" si="234"/>
        <v>0</v>
      </c>
      <c r="AE62" s="7">
        <f t="shared" ref="AE62" si="247">ROUND((AD55+AE58+AE59)*AD62/(1-AD64),2)</f>
        <v>0</v>
      </c>
      <c r="AF62" s="28">
        <f t="shared" si="234"/>
        <v>0</v>
      </c>
      <c r="AG62" s="7">
        <f t="shared" ref="AG62" si="248">ROUND((AF55+AG58+AG59)*AF62/(1-AF64),2)</f>
        <v>0</v>
      </c>
      <c r="AH62" s="28">
        <f t="shared" si="234"/>
        <v>0</v>
      </c>
      <c r="AI62" s="7">
        <f t="shared" ref="AI62" si="249">ROUND((AH55+AI58+AI59)*AH62/(1-AH64),2)</f>
        <v>0</v>
      </c>
    </row>
    <row r="63" spans="1:35" s="75" customFormat="1" x14ac:dyDescent="0.25">
      <c r="A63" s="42" t="s">
        <v>98</v>
      </c>
      <c r="B63" s="26"/>
      <c r="C63" s="7">
        <f>ROUND((B55+C58+C59)*B63/(1-B64),2)</f>
        <v>0</v>
      </c>
      <c r="D63" s="28">
        <f t="shared" ref="D63:AH63" si="250">$B$63</f>
        <v>0</v>
      </c>
      <c r="E63" s="7">
        <f t="shared" ref="E63" si="251">ROUND((D55+E58+E59)*D63/(1-D64),2)</f>
        <v>0</v>
      </c>
      <c r="F63" s="28">
        <f t="shared" si="250"/>
        <v>0</v>
      </c>
      <c r="G63" s="7">
        <f>ROUND((F55+G58+G59)*F63/(1-F64),2)</f>
        <v>0</v>
      </c>
      <c r="H63" s="28">
        <f t="shared" si="250"/>
        <v>0</v>
      </c>
      <c r="I63" s="7">
        <f t="shared" ref="I63" si="252">ROUND((H55+I58+I59)*H63/(1-H64),2)</f>
        <v>0</v>
      </c>
      <c r="J63" s="28">
        <f t="shared" si="250"/>
        <v>0</v>
      </c>
      <c r="K63" s="7">
        <f t="shared" ref="K63" si="253">ROUND((J55+K58+K59)*J63/(1-J64),2)</f>
        <v>0</v>
      </c>
      <c r="L63" s="28">
        <f t="shared" si="250"/>
        <v>0</v>
      </c>
      <c r="M63" s="7">
        <f t="shared" ref="M63" si="254">ROUND((L55+M58+M59)*L63/(1-L64),2)</f>
        <v>0</v>
      </c>
      <c r="N63" s="28">
        <f t="shared" si="250"/>
        <v>0</v>
      </c>
      <c r="O63" s="7">
        <f t="shared" ref="O63" si="255">ROUND((N55+O58+O59)*N63/(1-N64),2)</f>
        <v>0</v>
      </c>
      <c r="P63" s="28">
        <f t="shared" si="250"/>
        <v>0</v>
      </c>
      <c r="Q63" s="7">
        <f t="shared" ref="Q63" si="256">ROUND((P55+Q58+Q59)*P63/(1-P64),2)</f>
        <v>0</v>
      </c>
      <c r="R63" s="28">
        <f t="shared" si="250"/>
        <v>0</v>
      </c>
      <c r="S63" s="7">
        <f t="shared" ref="S63" si="257">ROUND((R55+S58+S59)*R63/(1-R64),2)</f>
        <v>0</v>
      </c>
      <c r="T63" s="28">
        <f t="shared" si="250"/>
        <v>0</v>
      </c>
      <c r="U63" s="7">
        <f t="shared" ref="U63" si="258">ROUND((T55+U58+U59)*T63/(1-T64),2)</f>
        <v>0</v>
      </c>
      <c r="V63" s="28">
        <f t="shared" si="250"/>
        <v>0</v>
      </c>
      <c r="W63" s="7">
        <f t="shared" ref="W63" si="259">ROUND((V55+W58+W59)*V63/(1-V64),2)</f>
        <v>0</v>
      </c>
      <c r="X63" s="28">
        <f t="shared" si="250"/>
        <v>0</v>
      </c>
      <c r="Y63" s="7">
        <f t="shared" ref="Y63" si="260">ROUND((X55+Y58+Y59)*X63/(1-X64),2)</f>
        <v>0</v>
      </c>
      <c r="Z63" s="28">
        <f t="shared" si="250"/>
        <v>0</v>
      </c>
      <c r="AA63" s="7">
        <f t="shared" ref="AA63" si="261">ROUND((Z55+AA58+AA59)*Z63/(1-Z64),2)</f>
        <v>0</v>
      </c>
      <c r="AB63" s="28">
        <f t="shared" si="250"/>
        <v>0</v>
      </c>
      <c r="AC63" s="7">
        <f t="shared" ref="AC63" si="262">ROUND((AB55+AC58+AC59)*AB63/(1-AB64),2)</f>
        <v>0</v>
      </c>
      <c r="AD63" s="28">
        <f t="shared" si="250"/>
        <v>0</v>
      </c>
      <c r="AE63" s="7">
        <f t="shared" ref="AE63" si="263">ROUND((AD55+AE58+AE59)*AD63/(1-AD64),2)</f>
        <v>0</v>
      </c>
      <c r="AF63" s="28">
        <f t="shared" si="250"/>
        <v>0</v>
      </c>
      <c r="AG63" s="7">
        <f t="shared" ref="AG63" si="264">ROUND((AF55+AG58+AG59)*AF63/(1-AF64),2)</f>
        <v>0</v>
      </c>
      <c r="AH63" s="28">
        <f t="shared" si="250"/>
        <v>0</v>
      </c>
      <c r="AI63" s="7">
        <f t="shared" ref="AI63" si="265">ROUND((AH55+AI58+AI59)*AH63/(1-AH64),2)</f>
        <v>0</v>
      </c>
    </row>
    <row r="64" spans="1:35" x14ac:dyDescent="0.25">
      <c r="A64" s="38" t="s">
        <v>99</v>
      </c>
      <c r="B64" s="55">
        <f t="shared" ref="B64:C64" si="266">SUM(B61:B63)</f>
        <v>0.03</v>
      </c>
      <c r="C64" s="7">
        <f t="shared" si="266"/>
        <v>59.97</v>
      </c>
      <c r="D64" s="55">
        <f>SUM(D61:D63)</f>
        <v>0.03</v>
      </c>
      <c r="E64" s="7">
        <f>SUM(E61:E63)</f>
        <v>39.75</v>
      </c>
      <c r="F64" s="55">
        <f t="shared" ref="F64:AG64" si="267">SUM(F61:F63)</f>
        <v>0.03</v>
      </c>
      <c r="G64" s="7">
        <f t="shared" si="267"/>
        <v>39.75</v>
      </c>
      <c r="H64" s="55">
        <f t="shared" si="267"/>
        <v>0.05</v>
      </c>
      <c r="I64" s="7">
        <f t="shared" si="267"/>
        <v>99.39</v>
      </c>
      <c r="J64" s="55">
        <f>SUM(J61:J63)</f>
        <v>0.02</v>
      </c>
      <c r="K64" s="7">
        <f>SUM(K61:K63)</f>
        <v>26.23</v>
      </c>
      <c r="L64" s="55">
        <f t="shared" si="267"/>
        <v>0.02</v>
      </c>
      <c r="M64" s="7">
        <f t="shared" si="267"/>
        <v>28.48</v>
      </c>
      <c r="N64" s="55">
        <f>SUM(N61:N63)</f>
        <v>0.05</v>
      </c>
      <c r="O64" s="7">
        <f>SUM(O61:O63)</f>
        <v>67.64</v>
      </c>
      <c r="P64" s="55">
        <f t="shared" si="267"/>
        <v>0.04</v>
      </c>
      <c r="Q64" s="7">
        <f t="shared" si="267"/>
        <v>69.47</v>
      </c>
      <c r="R64" s="55">
        <f t="shared" si="267"/>
        <v>0.03</v>
      </c>
      <c r="S64" s="7">
        <f t="shared" si="267"/>
        <v>48.56</v>
      </c>
      <c r="T64" s="55">
        <f t="shared" si="267"/>
        <v>0.05</v>
      </c>
      <c r="U64" s="7">
        <f t="shared" si="267"/>
        <v>67.64</v>
      </c>
      <c r="V64" s="55">
        <f t="shared" ref="V64:AE64" si="268">SUM(V61:V63)</f>
        <v>0.03</v>
      </c>
      <c r="W64" s="7">
        <f t="shared" si="268"/>
        <v>39.75</v>
      </c>
      <c r="X64" s="55">
        <f t="shared" si="268"/>
        <v>0.04</v>
      </c>
      <c r="Y64" s="7">
        <f t="shared" si="268"/>
        <v>53.55</v>
      </c>
      <c r="Z64" s="55">
        <f t="shared" si="268"/>
        <v>0.03</v>
      </c>
      <c r="AA64" s="7">
        <f t="shared" si="268"/>
        <v>48.56</v>
      </c>
      <c r="AB64" s="55">
        <f t="shared" si="268"/>
        <v>0.04</v>
      </c>
      <c r="AC64" s="7">
        <f t="shared" si="268"/>
        <v>53.55</v>
      </c>
      <c r="AD64" s="55">
        <f t="shared" si="268"/>
        <v>0.02</v>
      </c>
      <c r="AE64" s="7">
        <f t="shared" si="268"/>
        <v>29.87</v>
      </c>
      <c r="AF64" s="55">
        <f t="shared" si="267"/>
        <v>0.02</v>
      </c>
      <c r="AG64" s="7">
        <f t="shared" si="267"/>
        <v>26.23</v>
      </c>
      <c r="AH64" s="55">
        <f t="shared" ref="AH64:AI64" si="269">SUM(AH61:AH63)</f>
        <v>0.05</v>
      </c>
      <c r="AI64" s="7">
        <f t="shared" si="269"/>
        <v>67.64</v>
      </c>
    </row>
    <row r="65" spans="1:35" x14ac:dyDescent="0.25">
      <c r="A65" s="42" t="s">
        <v>100</v>
      </c>
      <c r="B65" s="6"/>
      <c r="C65" s="5">
        <f>SUM(C58:C59,C64)</f>
        <v>59.97</v>
      </c>
      <c r="D65" s="6"/>
      <c r="E65" s="5">
        <f t="shared" ref="E65" si="270">SUM(E58:E59,E64)</f>
        <v>39.75</v>
      </c>
      <c r="F65" s="6"/>
      <c r="G65" s="5">
        <f>SUM(G58:G59,G64)</f>
        <v>39.75</v>
      </c>
      <c r="H65" s="6"/>
      <c r="I65" s="5">
        <f t="shared" ref="I65" si="271">SUM(I58:I59,I64)</f>
        <v>99.39</v>
      </c>
      <c r="J65" s="6"/>
      <c r="K65" s="5">
        <f t="shared" ref="K65" si="272">SUM(K58:K59,K64)</f>
        <v>26.23</v>
      </c>
      <c r="L65" s="6"/>
      <c r="M65" s="5">
        <f t="shared" ref="M65" si="273">SUM(M58:M59,M64)</f>
        <v>28.48</v>
      </c>
      <c r="N65" s="6"/>
      <c r="O65" s="5">
        <f t="shared" ref="O65" si="274">SUM(O58:O59,O64)</f>
        <v>67.64</v>
      </c>
      <c r="P65" s="6"/>
      <c r="Q65" s="5">
        <f t="shared" ref="Q65" si="275">SUM(Q58:Q59,Q64)</f>
        <v>69.47</v>
      </c>
      <c r="R65" s="6"/>
      <c r="S65" s="5">
        <f t="shared" ref="S65" si="276">SUM(S58:S59,S64)</f>
        <v>48.56</v>
      </c>
      <c r="T65" s="6"/>
      <c r="U65" s="5">
        <f t="shared" ref="U65" si="277">SUM(U58:U59,U64)</f>
        <v>67.64</v>
      </c>
      <c r="V65" s="6"/>
      <c r="W65" s="5">
        <f t="shared" ref="W65" si="278">SUM(W58:W59,W64)</f>
        <v>39.75</v>
      </c>
      <c r="X65" s="6"/>
      <c r="Y65" s="5">
        <f t="shared" ref="Y65" si="279">SUM(Y58:Y59,Y64)</f>
        <v>53.55</v>
      </c>
      <c r="Z65" s="6"/>
      <c r="AA65" s="5">
        <f t="shared" ref="AA65" si="280">SUM(AA58:AA59,AA64)</f>
        <v>48.56</v>
      </c>
      <c r="AB65" s="6"/>
      <c r="AC65" s="5">
        <f t="shared" ref="AC65" si="281">SUM(AC58:AC59,AC64)</f>
        <v>53.55</v>
      </c>
      <c r="AD65" s="6"/>
      <c r="AE65" s="5">
        <f t="shared" ref="AE65" si="282">SUM(AE58:AE59,AE64)</f>
        <v>29.87</v>
      </c>
      <c r="AF65" s="6"/>
      <c r="AG65" s="5">
        <f t="shared" ref="AG65" si="283">SUM(AG58:AG59,AG64)</f>
        <v>26.23</v>
      </c>
      <c r="AH65" s="6"/>
      <c r="AI65" s="5">
        <f t="shared" ref="AI65" si="284">SUM(AI58:AI59,AI64)</f>
        <v>67.64</v>
      </c>
    </row>
    <row r="66" spans="1:35" x14ac:dyDescent="0.25">
      <c r="A66" s="42"/>
      <c r="B66" s="4"/>
      <c r="C66" s="3" t="s">
        <v>41</v>
      </c>
      <c r="D66" s="4"/>
      <c r="E66" s="3" t="s">
        <v>41</v>
      </c>
      <c r="F66" s="4"/>
      <c r="G66" s="3" t="s">
        <v>41</v>
      </c>
      <c r="H66" s="4"/>
      <c r="I66" s="3" t="s">
        <v>41</v>
      </c>
      <c r="J66" s="4"/>
      <c r="K66" s="3" t="s">
        <v>41</v>
      </c>
      <c r="L66" s="4"/>
      <c r="M66" s="3" t="s">
        <v>41</v>
      </c>
      <c r="N66" s="4"/>
      <c r="O66" s="3" t="s">
        <v>41</v>
      </c>
      <c r="P66" s="4"/>
      <c r="Q66" s="3" t="s">
        <v>41</v>
      </c>
      <c r="R66" s="4"/>
      <c r="S66" s="3" t="s">
        <v>41</v>
      </c>
      <c r="T66" s="4"/>
      <c r="U66" s="3" t="s">
        <v>41</v>
      </c>
      <c r="V66" s="4"/>
      <c r="W66" s="3" t="s">
        <v>41</v>
      </c>
      <c r="X66" s="4"/>
      <c r="Y66" s="3" t="s">
        <v>41</v>
      </c>
      <c r="Z66" s="4"/>
      <c r="AA66" s="3" t="s">
        <v>41</v>
      </c>
      <c r="AB66" s="4"/>
      <c r="AC66" s="3" t="s">
        <v>41</v>
      </c>
      <c r="AD66" s="4"/>
      <c r="AE66" s="3" t="s">
        <v>41</v>
      </c>
      <c r="AF66" s="4"/>
      <c r="AG66" s="3" t="s">
        <v>41</v>
      </c>
      <c r="AH66" s="4"/>
      <c r="AI66" s="3" t="s">
        <v>41</v>
      </c>
    </row>
    <row r="67" spans="1:35" x14ac:dyDescent="0.25">
      <c r="A67" s="40" t="s">
        <v>101</v>
      </c>
      <c r="B67" s="40"/>
      <c r="C67" s="151">
        <f>B55+C65</f>
        <v>1998.94</v>
      </c>
      <c r="D67" s="40"/>
      <c r="E67" s="151">
        <f t="shared" ref="E67" si="285">D55+E65</f>
        <v>1324.93</v>
      </c>
      <c r="F67" s="40"/>
      <c r="G67" s="151">
        <f>F55+G65</f>
        <v>1324.93</v>
      </c>
      <c r="H67" s="40"/>
      <c r="I67" s="151">
        <f t="shared" ref="I67" si="286">H55+I65</f>
        <v>1987.76</v>
      </c>
      <c r="J67" s="40"/>
      <c r="K67" s="151">
        <f t="shared" ref="K67" si="287">J55+K65</f>
        <v>1311.41</v>
      </c>
      <c r="L67" s="40"/>
      <c r="M67" s="151">
        <f t="shared" ref="M67" si="288">L55+M65</f>
        <v>1424.0100000000002</v>
      </c>
      <c r="N67" s="40"/>
      <c r="O67" s="151">
        <f t="shared" ref="O67" si="289">N55+O65</f>
        <v>1352.8200000000002</v>
      </c>
      <c r="P67" s="40"/>
      <c r="Q67" s="151">
        <f t="shared" ref="Q67" si="290">P55+Q65</f>
        <v>1736.74</v>
      </c>
      <c r="R67" s="40"/>
      <c r="S67" s="151">
        <f t="shared" ref="S67" si="291">R55+S65</f>
        <v>1618.56</v>
      </c>
      <c r="T67" s="40"/>
      <c r="U67" s="151">
        <f t="shared" ref="U67" si="292">T55+U65</f>
        <v>1352.8200000000002</v>
      </c>
      <c r="V67" s="40"/>
      <c r="W67" s="151">
        <f t="shared" ref="W67" si="293">V55+W65</f>
        <v>1324.93</v>
      </c>
      <c r="X67" s="40"/>
      <c r="Y67" s="151">
        <f t="shared" ref="Y67" si="294">X55+Y65</f>
        <v>1338.73</v>
      </c>
      <c r="Z67" s="40"/>
      <c r="AA67" s="151">
        <f t="shared" ref="AA67" si="295">Z55+AA65</f>
        <v>1618.56</v>
      </c>
      <c r="AB67" s="40"/>
      <c r="AC67" s="151">
        <f t="shared" ref="AC67" si="296">AB55+AC65</f>
        <v>1338.73</v>
      </c>
      <c r="AD67" s="40"/>
      <c r="AE67" s="151">
        <f t="shared" ref="AE67" si="297">AD55+AE65</f>
        <v>1493.6</v>
      </c>
      <c r="AF67" s="40"/>
      <c r="AG67" s="151">
        <f t="shared" ref="AG67" si="298">AF55+AG65</f>
        <v>1311.41</v>
      </c>
      <c r="AH67" s="40"/>
      <c r="AI67" s="162">
        <f t="shared" ref="AI67" si="299">AH55+AI65</f>
        <v>1352.8200000000002</v>
      </c>
    </row>
    <row r="68" spans="1:35" x14ac:dyDescent="0.25">
      <c r="A68" s="56"/>
      <c r="B68" s="182"/>
      <c r="C68" s="186"/>
      <c r="D68" s="182"/>
      <c r="E68" s="186"/>
      <c r="F68" s="182"/>
      <c r="G68" s="186"/>
      <c r="H68" s="182"/>
      <c r="I68" s="186"/>
      <c r="J68" s="182"/>
      <c r="K68" s="186"/>
      <c r="L68" s="182"/>
      <c r="M68" s="186"/>
      <c r="N68" s="182"/>
      <c r="O68" s="186"/>
      <c r="P68" s="182"/>
      <c r="Q68" s="186"/>
      <c r="R68" s="182"/>
      <c r="S68" s="186"/>
      <c r="T68" s="182"/>
      <c r="U68" s="186"/>
      <c r="V68" s="182"/>
      <c r="W68" s="186"/>
      <c r="X68" s="182"/>
      <c r="Y68" s="186"/>
      <c r="Z68" s="182"/>
      <c r="AA68" s="186"/>
      <c r="AB68" s="182"/>
      <c r="AC68" s="186"/>
      <c r="AD68" s="182"/>
      <c r="AE68" s="186"/>
      <c r="AF68" s="182"/>
      <c r="AH68" s="57"/>
    </row>
    <row r="69" spans="1:35" x14ac:dyDescent="0.25">
      <c r="B69" s="2"/>
      <c r="D69" s="2"/>
      <c r="F69" s="2"/>
      <c r="H69" s="2"/>
      <c r="J69" s="2"/>
      <c r="L69" s="2"/>
      <c r="N69" s="2"/>
      <c r="P69" s="2"/>
      <c r="R69" s="2"/>
      <c r="T69" s="2"/>
      <c r="V69" s="2"/>
      <c r="X69" s="2"/>
      <c r="Z69" s="2"/>
      <c r="AB69" s="2"/>
      <c r="AD69" s="2"/>
      <c r="AF69" s="2"/>
      <c r="AH69" s="2"/>
    </row>
    <row r="70" spans="1:35" x14ac:dyDescent="0.25">
      <c r="A70" s="56"/>
      <c r="B70" s="57"/>
      <c r="D70" s="37"/>
      <c r="E70" s="1"/>
      <c r="F70" s="37"/>
      <c r="G70" s="1"/>
      <c r="H70" s="37"/>
      <c r="I70" s="1"/>
      <c r="J70" s="37"/>
      <c r="K70" s="1"/>
      <c r="L70" s="37"/>
      <c r="M70" s="1"/>
      <c r="N70" s="37"/>
      <c r="O70" s="1"/>
      <c r="P70" s="37"/>
      <c r="Q70" s="1"/>
      <c r="R70" s="37"/>
      <c r="S70" s="1"/>
      <c r="T70" s="37"/>
      <c r="U70" s="1"/>
      <c r="V70" s="37"/>
      <c r="W70" s="1"/>
      <c r="X70" s="37"/>
      <c r="Y70" s="1"/>
      <c r="Z70" s="37"/>
      <c r="AA70" s="1"/>
      <c r="AB70" s="37"/>
      <c r="AC70" s="1"/>
      <c r="AD70" s="37"/>
      <c r="AE70" s="1"/>
      <c r="AF70" s="37"/>
      <c r="AG70" s="1"/>
      <c r="AH70" s="37"/>
      <c r="AI70" s="1"/>
    </row>
  </sheetData>
  <sheetProtection formatCells="0" formatColumns="0" formatRows="0"/>
  <mergeCells count="477">
    <mergeCell ref="AH56:AI56"/>
    <mergeCell ref="AH47:AI47"/>
    <mergeCell ref="AH48:AI48"/>
    <mergeCell ref="AH49:AI49"/>
    <mergeCell ref="AH50:AI50"/>
    <mergeCell ref="AH51:AI51"/>
    <mergeCell ref="AH52:AI52"/>
    <mergeCell ref="AH53:AI53"/>
    <mergeCell ref="AH54:AI54"/>
    <mergeCell ref="AH55:AI55"/>
    <mergeCell ref="AH10:AI10"/>
    <mergeCell ref="AH11:AI11"/>
    <mergeCell ref="AH12:AI12"/>
    <mergeCell ref="AH13:AI13"/>
    <mergeCell ref="AH14:AI14"/>
    <mergeCell ref="AH40:AI40"/>
    <mergeCell ref="AH41:AI41"/>
    <mergeCell ref="AH45:AI45"/>
    <mergeCell ref="AH46:AI46"/>
    <mergeCell ref="AH1:AI1"/>
    <mergeCell ref="AH2:AI2"/>
    <mergeCell ref="AH3:AI3"/>
    <mergeCell ref="AH4:AI4"/>
    <mergeCell ref="AH5:AI5"/>
    <mergeCell ref="AH6:AI6"/>
    <mergeCell ref="AH7:AI7"/>
    <mergeCell ref="AH8:AI8"/>
    <mergeCell ref="AH9:AI9"/>
    <mergeCell ref="AF56:AG56"/>
    <mergeCell ref="AD56:AE56"/>
    <mergeCell ref="AB56:AC56"/>
    <mergeCell ref="AF55:AG55"/>
    <mergeCell ref="AD55:AE55"/>
    <mergeCell ref="AB55:AC55"/>
    <mergeCell ref="L55:M55"/>
    <mergeCell ref="P55:Q55"/>
    <mergeCell ref="R55:S55"/>
    <mergeCell ref="P56:Q56"/>
    <mergeCell ref="R56:S56"/>
    <mergeCell ref="Z56:AA56"/>
    <mergeCell ref="T56:U56"/>
    <mergeCell ref="N56:O56"/>
    <mergeCell ref="Z55:AA55"/>
    <mergeCell ref="T55:U55"/>
    <mergeCell ref="N55:O55"/>
    <mergeCell ref="L54:M54"/>
    <mergeCell ref="P54:Q54"/>
    <mergeCell ref="R54:S54"/>
    <mergeCell ref="Z54:AA54"/>
    <mergeCell ref="T54:U54"/>
    <mergeCell ref="H53:I53"/>
    <mergeCell ref="L53:M53"/>
    <mergeCell ref="P53:Q53"/>
    <mergeCell ref="B56:C56"/>
    <mergeCell ref="F56:G56"/>
    <mergeCell ref="V56:W56"/>
    <mergeCell ref="X56:Y56"/>
    <mergeCell ref="D56:E56"/>
    <mergeCell ref="H56:I56"/>
    <mergeCell ref="L56:M56"/>
    <mergeCell ref="J55:K55"/>
    <mergeCell ref="B55:C55"/>
    <mergeCell ref="F55:G55"/>
    <mergeCell ref="V55:W55"/>
    <mergeCell ref="X55:Y55"/>
    <mergeCell ref="D55:E55"/>
    <mergeCell ref="H55:I55"/>
    <mergeCell ref="J56:K56"/>
    <mergeCell ref="AF53:AG53"/>
    <mergeCell ref="AF54:AG54"/>
    <mergeCell ref="AD54:AE54"/>
    <mergeCell ref="AB54:AC54"/>
    <mergeCell ref="AD53:AE53"/>
    <mergeCell ref="AB53:AC53"/>
    <mergeCell ref="B53:C53"/>
    <mergeCell ref="F53:G53"/>
    <mergeCell ref="V53:W53"/>
    <mergeCell ref="X53:Y53"/>
    <mergeCell ref="D53:E53"/>
    <mergeCell ref="B54:C54"/>
    <mergeCell ref="F54:G54"/>
    <mergeCell ref="V54:W54"/>
    <mergeCell ref="X54:Y54"/>
    <mergeCell ref="D54:E54"/>
    <mergeCell ref="R53:S53"/>
    <mergeCell ref="Z53:AA53"/>
    <mergeCell ref="T53:U53"/>
    <mergeCell ref="N53:O53"/>
    <mergeCell ref="J53:K53"/>
    <mergeCell ref="N54:O54"/>
    <mergeCell ref="J54:K54"/>
    <mergeCell ref="H54:I54"/>
    <mergeCell ref="AF51:AG51"/>
    <mergeCell ref="AB52:AC52"/>
    <mergeCell ref="P52:Q52"/>
    <mergeCell ref="R52:S52"/>
    <mergeCell ref="Z52:AA52"/>
    <mergeCell ref="T52:U52"/>
    <mergeCell ref="N52:O52"/>
    <mergeCell ref="J52:K52"/>
    <mergeCell ref="AF52:AG52"/>
    <mergeCell ref="AD52:AE52"/>
    <mergeCell ref="N51:O51"/>
    <mergeCell ref="AD51:AE51"/>
    <mergeCell ref="AB51:AC51"/>
    <mergeCell ref="Z51:AA51"/>
    <mergeCell ref="T51:U51"/>
    <mergeCell ref="X51:Y51"/>
    <mergeCell ref="X50:Y50"/>
    <mergeCell ref="B52:C52"/>
    <mergeCell ref="F52:G52"/>
    <mergeCell ref="V52:W52"/>
    <mergeCell ref="X52:Y52"/>
    <mergeCell ref="D52:E52"/>
    <mergeCell ref="H52:I52"/>
    <mergeCell ref="L52:M52"/>
    <mergeCell ref="H50:I50"/>
    <mergeCell ref="L50:M50"/>
    <mergeCell ref="P50:Q50"/>
    <mergeCell ref="R50:S50"/>
    <mergeCell ref="J51:K51"/>
    <mergeCell ref="B51:C51"/>
    <mergeCell ref="F51:G51"/>
    <mergeCell ref="V51:W51"/>
    <mergeCell ref="D51:E51"/>
    <mergeCell ref="H51:I51"/>
    <mergeCell ref="N50:O50"/>
    <mergeCell ref="D50:E50"/>
    <mergeCell ref="J50:K50"/>
    <mergeCell ref="L51:M51"/>
    <mergeCell ref="P51:Q51"/>
    <mergeCell ref="R51:S51"/>
    <mergeCell ref="AF49:AG49"/>
    <mergeCell ref="AF50:AG50"/>
    <mergeCell ref="AD50:AE50"/>
    <mergeCell ref="AB50:AC50"/>
    <mergeCell ref="Z50:AA50"/>
    <mergeCell ref="T50:U50"/>
    <mergeCell ref="B49:C49"/>
    <mergeCell ref="F49:G49"/>
    <mergeCell ref="V49:W49"/>
    <mergeCell ref="X49:Y49"/>
    <mergeCell ref="D49:E49"/>
    <mergeCell ref="H49:I49"/>
    <mergeCell ref="L49:M49"/>
    <mergeCell ref="P49:Q49"/>
    <mergeCell ref="B50:C50"/>
    <mergeCell ref="AD49:AE49"/>
    <mergeCell ref="AB49:AC49"/>
    <mergeCell ref="R49:S49"/>
    <mergeCell ref="Z49:AA49"/>
    <mergeCell ref="T49:U49"/>
    <mergeCell ref="N49:O49"/>
    <mergeCell ref="J49:K49"/>
    <mergeCell ref="F50:G50"/>
    <mergeCell ref="V50:W50"/>
    <mergeCell ref="AF47:AG47"/>
    <mergeCell ref="AB48:AC48"/>
    <mergeCell ref="P48:Q48"/>
    <mergeCell ref="R48:S48"/>
    <mergeCell ref="Z48:AA48"/>
    <mergeCell ref="T48:U48"/>
    <mergeCell ref="N48:O48"/>
    <mergeCell ref="J48:K48"/>
    <mergeCell ref="AF48:AG48"/>
    <mergeCell ref="AD48:AE48"/>
    <mergeCell ref="N47:O47"/>
    <mergeCell ref="AD47:AE47"/>
    <mergeCell ref="AB47:AC47"/>
    <mergeCell ref="Z47:AA47"/>
    <mergeCell ref="B48:C48"/>
    <mergeCell ref="F48:G48"/>
    <mergeCell ref="V48:W48"/>
    <mergeCell ref="X48:Y48"/>
    <mergeCell ref="D48:E48"/>
    <mergeCell ref="H48:I48"/>
    <mergeCell ref="L48:M48"/>
    <mergeCell ref="H46:I46"/>
    <mergeCell ref="L46:M46"/>
    <mergeCell ref="P46:Q46"/>
    <mergeCell ref="R46:S46"/>
    <mergeCell ref="J47:K47"/>
    <mergeCell ref="T47:U47"/>
    <mergeCell ref="B46:C46"/>
    <mergeCell ref="F46:G46"/>
    <mergeCell ref="V46:W46"/>
    <mergeCell ref="D46:E46"/>
    <mergeCell ref="B47:C47"/>
    <mergeCell ref="F47:G47"/>
    <mergeCell ref="V47:W47"/>
    <mergeCell ref="X47:Y47"/>
    <mergeCell ref="D47:E47"/>
    <mergeCell ref="H47:I47"/>
    <mergeCell ref="N46:O46"/>
    <mergeCell ref="J46:K46"/>
    <mergeCell ref="L47:M47"/>
    <mergeCell ref="P47:Q47"/>
    <mergeCell ref="R47:S47"/>
    <mergeCell ref="AD45:AE45"/>
    <mergeCell ref="AB45:AC45"/>
    <mergeCell ref="R45:S45"/>
    <mergeCell ref="Z45:AA45"/>
    <mergeCell ref="T45:U45"/>
    <mergeCell ref="N45:O45"/>
    <mergeCell ref="J45:K45"/>
    <mergeCell ref="AF45:AG45"/>
    <mergeCell ref="AF46:AG46"/>
    <mergeCell ref="AD46:AE46"/>
    <mergeCell ref="AB46:AC46"/>
    <mergeCell ref="Z46:AA46"/>
    <mergeCell ref="T46:U46"/>
    <mergeCell ref="X45:Y45"/>
    <mergeCell ref="X46:Y46"/>
    <mergeCell ref="B40:C40"/>
    <mergeCell ref="F40:G40"/>
    <mergeCell ref="D40:E40"/>
    <mergeCell ref="H40:I40"/>
    <mergeCell ref="B45:C45"/>
    <mergeCell ref="F45:G45"/>
    <mergeCell ref="V45:W45"/>
    <mergeCell ref="AB41:AC41"/>
    <mergeCell ref="Z41:AA41"/>
    <mergeCell ref="AF41:AG41"/>
    <mergeCell ref="AD41:AE41"/>
    <mergeCell ref="X41:Y41"/>
    <mergeCell ref="AB40:AC40"/>
    <mergeCell ref="P40:Q40"/>
    <mergeCell ref="R40:S40"/>
    <mergeCell ref="Z40:AA40"/>
    <mergeCell ref="A41:A42"/>
    <mergeCell ref="B41:C41"/>
    <mergeCell ref="F41:G41"/>
    <mergeCell ref="V41:W41"/>
    <mergeCell ref="H45:I45"/>
    <mergeCell ref="L45:M45"/>
    <mergeCell ref="P45:Q45"/>
    <mergeCell ref="D41:E41"/>
    <mergeCell ref="H41:I41"/>
    <mergeCell ref="L41:M41"/>
    <mergeCell ref="D45:E45"/>
    <mergeCell ref="P41:Q41"/>
    <mergeCell ref="R41:S41"/>
    <mergeCell ref="T41:U41"/>
    <mergeCell ref="N41:O41"/>
    <mergeCell ref="J41:K41"/>
    <mergeCell ref="T40:U40"/>
    <mergeCell ref="N40:O40"/>
    <mergeCell ref="J40:K40"/>
    <mergeCell ref="AF40:AG40"/>
    <mergeCell ref="AD40:AE40"/>
    <mergeCell ref="V40:W40"/>
    <mergeCell ref="X40:Y40"/>
    <mergeCell ref="L40:M40"/>
    <mergeCell ref="AF14:AG14"/>
    <mergeCell ref="N14:O14"/>
    <mergeCell ref="AD14:AE14"/>
    <mergeCell ref="AB14:AC14"/>
    <mergeCell ref="V14:W14"/>
    <mergeCell ref="X14:Y14"/>
    <mergeCell ref="H14:I14"/>
    <mergeCell ref="N13:O13"/>
    <mergeCell ref="J13:K13"/>
    <mergeCell ref="L14:M14"/>
    <mergeCell ref="P14:Q14"/>
    <mergeCell ref="R14:S14"/>
    <mergeCell ref="Z14:AA14"/>
    <mergeCell ref="T14:U14"/>
    <mergeCell ref="AF13:AG13"/>
    <mergeCell ref="AD13:AE13"/>
    <mergeCell ref="AB13:AC13"/>
    <mergeCell ref="J14:K14"/>
    <mergeCell ref="B14:C14"/>
    <mergeCell ref="F14:G14"/>
    <mergeCell ref="D14:E14"/>
    <mergeCell ref="B11:C11"/>
    <mergeCell ref="F11:G11"/>
    <mergeCell ref="D11:E11"/>
    <mergeCell ref="H11:I11"/>
    <mergeCell ref="B12:C12"/>
    <mergeCell ref="F12:G12"/>
    <mergeCell ref="D12:E12"/>
    <mergeCell ref="H12:I12"/>
    <mergeCell ref="AD12:AE12"/>
    <mergeCell ref="AB12:AC12"/>
    <mergeCell ref="R12:S12"/>
    <mergeCell ref="Z12:AA12"/>
    <mergeCell ref="T12:U12"/>
    <mergeCell ref="N12:O12"/>
    <mergeCell ref="B13:C13"/>
    <mergeCell ref="J12:K12"/>
    <mergeCell ref="AF12:AG12"/>
    <mergeCell ref="F13:G13"/>
    <mergeCell ref="V13:W13"/>
    <mergeCell ref="X13:Y13"/>
    <mergeCell ref="D13:E13"/>
    <mergeCell ref="V12:W12"/>
    <mergeCell ref="X12:Y12"/>
    <mergeCell ref="L12:M12"/>
    <mergeCell ref="P12:Q12"/>
    <mergeCell ref="AB11:AC11"/>
    <mergeCell ref="P11:Q11"/>
    <mergeCell ref="R11:S11"/>
    <mergeCell ref="Z11:AA11"/>
    <mergeCell ref="T11:U11"/>
    <mergeCell ref="N11:O11"/>
    <mergeCell ref="J11:K11"/>
    <mergeCell ref="H13:I13"/>
    <mergeCell ref="L13:M13"/>
    <mergeCell ref="P13:Q13"/>
    <mergeCell ref="R13:S13"/>
    <mergeCell ref="Z13:AA13"/>
    <mergeCell ref="T13:U13"/>
    <mergeCell ref="AF11:AG11"/>
    <mergeCell ref="AD11:AE11"/>
    <mergeCell ref="V11:W11"/>
    <mergeCell ref="X11:Y11"/>
    <mergeCell ref="L11:M11"/>
    <mergeCell ref="B10:C10"/>
    <mergeCell ref="F10:G10"/>
    <mergeCell ref="V10:W10"/>
    <mergeCell ref="X10:Y10"/>
    <mergeCell ref="D10:E10"/>
    <mergeCell ref="H10:I10"/>
    <mergeCell ref="N9:O9"/>
    <mergeCell ref="J9:K9"/>
    <mergeCell ref="B9:C9"/>
    <mergeCell ref="F9:G9"/>
    <mergeCell ref="D9:E9"/>
    <mergeCell ref="J10:K10"/>
    <mergeCell ref="AF10:AG10"/>
    <mergeCell ref="N10:O10"/>
    <mergeCell ref="H9:I9"/>
    <mergeCell ref="L9:M9"/>
    <mergeCell ref="P9:Q9"/>
    <mergeCell ref="R9:S9"/>
    <mergeCell ref="Z9:AA9"/>
    <mergeCell ref="T9:U9"/>
    <mergeCell ref="L10:M10"/>
    <mergeCell ref="P10:Q10"/>
    <mergeCell ref="R10:S10"/>
    <mergeCell ref="Z10:AA10"/>
    <mergeCell ref="T10:U10"/>
    <mergeCell ref="AB10:AC10"/>
    <mergeCell ref="AD10:AE10"/>
    <mergeCell ref="V9:W9"/>
    <mergeCell ref="X9:Y9"/>
    <mergeCell ref="B7:C7"/>
    <mergeCell ref="F7:G7"/>
    <mergeCell ref="D7:E7"/>
    <mergeCell ref="H7:I7"/>
    <mergeCell ref="J6:K6"/>
    <mergeCell ref="AF9:AG9"/>
    <mergeCell ref="AD9:AE9"/>
    <mergeCell ref="AB9:AC9"/>
    <mergeCell ref="B8:C8"/>
    <mergeCell ref="F8:G8"/>
    <mergeCell ref="V8:W8"/>
    <mergeCell ref="X8:Y8"/>
    <mergeCell ref="D8:E8"/>
    <mergeCell ref="H8:I8"/>
    <mergeCell ref="L8:M8"/>
    <mergeCell ref="P8:Q8"/>
    <mergeCell ref="Z7:AA7"/>
    <mergeCell ref="T7:U7"/>
    <mergeCell ref="N7:O7"/>
    <mergeCell ref="J7:K7"/>
    <mergeCell ref="AF7:AG7"/>
    <mergeCell ref="J8:K8"/>
    <mergeCell ref="AF8:AG8"/>
    <mergeCell ref="AB7:AC7"/>
    <mergeCell ref="D5:E5"/>
    <mergeCell ref="AF6:AG6"/>
    <mergeCell ref="Z5:AA5"/>
    <mergeCell ref="T5:U5"/>
    <mergeCell ref="Z6:AA6"/>
    <mergeCell ref="AD7:AE7"/>
    <mergeCell ref="AD6:AE6"/>
    <mergeCell ref="AB6:AC6"/>
    <mergeCell ref="AD8:AE8"/>
    <mergeCell ref="AB8:AC8"/>
    <mergeCell ref="R8:S8"/>
    <mergeCell ref="Z8:AA8"/>
    <mergeCell ref="T8:U8"/>
    <mergeCell ref="P7:Q7"/>
    <mergeCell ref="R7:S7"/>
    <mergeCell ref="V7:W7"/>
    <mergeCell ref="X7:Y7"/>
    <mergeCell ref="L7:M7"/>
    <mergeCell ref="H5:I5"/>
    <mergeCell ref="L5:M5"/>
    <mergeCell ref="P5:Q5"/>
    <mergeCell ref="R5:S5"/>
    <mergeCell ref="B3:C3"/>
    <mergeCell ref="F3:G3"/>
    <mergeCell ref="V3:W3"/>
    <mergeCell ref="X3:Y3"/>
    <mergeCell ref="D3:E3"/>
    <mergeCell ref="H3:I3"/>
    <mergeCell ref="L3:M3"/>
    <mergeCell ref="N8:O8"/>
    <mergeCell ref="AF5:AG5"/>
    <mergeCell ref="B6:C6"/>
    <mergeCell ref="F6:G6"/>
    <mergeCell ref="V6:W6"/>
    <mergeCell ref="X6:Y6"/>
    <mergeCell ref="D6:E6"/>
    <mergeCell ref="H6:I6"/>
    <mergeCell ref="L6:M6"/>
    <mergeCell ref="P6:Q6"/>
    <mergeCell ref="R6:S6"/>
    <mergeCell ref="T6:U6"/>
    <mergeCell ref="N6:O6"/>
    <mergeCell ref="B5:C5"/>
    <mergeCell ref="F5:G5"/>
    <mergeCell ref="V5:W5"/>
    <mergeCell ref="X5:Y5"/>
    <mergeCell ref="D4:E4"/>
    <mergeCell ref="H4:I4"/>
    <mergeCell ref="L4:M4"/>
    <mergeCell ref="P4:Q4"/>
    <mergeCell ref="AB4:AC4"/>
    <mergeCell ref="R4:S4"/>
    <mergeCell ref="Z4:AA4"/>
    <mergeCell ref="T4:U4"/>
    <mergeCell ref="N4:O4"/>
    <mergeCell ref="J4:K4"/>
    <mergeCell ref="J2:K2"/>
    <mergeCell ref="B2:C2"/>
    <mergeCell ref="F2:G2"/>
    <mergeCell ref="V2:W2"/>
    <mergeCell ref="X2:Y2"/>
    <mergeCell ref="D2:E2"/>
    <mergeCell ref="H2:I2"/>
    <mergeCell ref="AD5:AE5"/>
    <mergeCell ref="AB5:AC5"/>
    <mergeCell ref="N5:O5"/>
    <mergeCell ref="J5:K5"/>
    <mergeCell ref="AB2:AC2"/>
    <mergeCell ref="L2:M2"/>
    <mergeCell ref="P2:Q2"/>
    <mergeCell ref="R2:S2"/>
    <mergeCell ref="Z2:AA2"/>
    <mergeCell ref="T2:U2"/>
    <mergeCell ref="N2:O2"/>
    <mergeCell ref="AD2:AE2"/>
    <mergeCell ref="AD4:AE4"/>
    <mergeCell ref="N3:O3"/>
    <mergeCell ref="J3:K3"/>
    <mergeCell ref="B4:C4"/>
    <mergeCell ref="F4:G4"/>
    <mergeCell ref="AF2:AG2"/>
    <mergeCell ref="AB3:AC3"/>
    <mergeCell ref="P3:Q3"/>
    <mergeCell ref="R3:S3"/>
    <mergeCell ref="Z3:AA3"/>
    <mergeCell ref="T3:U3"/>
    <mergeCell ref="AF3:AG3"/>
    <mergeCell ref="AD3:AE3"/>
    <mergeCell ref="AF4:AG4"/>
    <mergeCell ref="V4:W4"/>
    <mergeCell ref="X4:Y4"/>
    <mergeCell ref="B1:C1"/>
    <mergeCell ref="F1:G1"/>
    <mergeCell ref="V1:W1"/>
    <mergeCell ref="X1:Y1"/>
    <mergeCell ref="D1:E1"/>
    <mergeCell ref="AF1:AG1"/>
    <mergeCell ref="AD1:AE1"/>
    <mergeCell ref="AB1:AC1"/>
    <mergeCell ref="H1:I1"/>
    <mergeCell ref="L1:M1"/>
    <mergeCell ref="P1:Q1"/>
    <mergeCell ref="R1:S1"/>
    <mergeCell ref="Z1:AA1"/>
    <mergeCell ref="T1:U1"/>
    <mergeCell ref="N1:O1"/>
    <mergeCell ref="J1:K1"/>
  </mergeCells>
  <conditionalFormatting sqref="B2 C43:C44 A43:A44 A6:B6 B42:C42 A40:B40 A14:B14 A48:C48 A41:C41 A52:C55 B45:C47 A57:C60 A71:C1048576 A7:C13 B3:C5 A1:C1 A15:C24 A32:C32 A31 A25:A29 C25:C31 A36:C39 A33:A35 C33:C35 A64:C68 A61:A63 C61:C63">
    <cfRule type="cellIs" dxfId="188" priority="144" operator="equal">
      <formula>0</formula>
    </cfRule>
  </conditionalFormatting>
  <conditionalFormatting sqref="A45:A47">
    <cfRule type="cellIs" dxfId="187" priority="118" operator="equal">
      <formula>0</formula>
    </cfRule>
  </conditionalFormatting>
  <conditionalFormatting sqref="A56:B56">
    <cfRule type="cellIs" dxfId="186" priority="108" operator="equal">
      <formula>0</formula>
    </cfRule>
  </conditionalFormatting>
  <conditionalFormatting sqref="B70:C70">
    <cfRule type="cellIs" dxfId="185" priority="84" operator="equal">
      <formula>0</formula>
    </cfRule>
  </conditionalFormatting>
  <conditionalFormatting sqref="A70">
    <cfRule type="cellIs" dxfId="184" priority="82" operator="equal">
      <formula>0</formula>
    </cfRule>
  </conditionalFormatting>
  <conditionalFormatting sqref="A51:C51">
    <cfRule type="cellIs" dxfId="183" priority="75" operator="equal">
      <formula>0</formula>
    </cfRule>
  </conditionalFormatting>
  <conditionalFormatting sqref="B69:C69">
    <cfRule type="cellIs" dxfId="182" priority="48" operator="equal">
      <formula>0</formula>
    </cfRule>
  </conditionalFormatting>
  <conditionalFormatting sqref="A2:A5">
    <cfRule type="cellIs" dxfId="181" priority="53" operator="equal">
      <formula>0</formula>
    </cfRule>
  </conditionalFormatting>
  <conditionalFormatting sqref="A69">
    <cfRule type="cellIs" dxfId="180" priority="46" operator="equal">
      <formula>0</formula>
    </cfRule>
  </conditionalFormatting>
  <conditionalFormatting sqref="D4:AG4">
    <cfRule type="cellIs" dxfId="179" priority="35" operator="equal">
      <formula>0</formula>
    </cfRule>
  </conditionalFormatting>
  <conditionalFormatting sqref="B49:C49">
    <cfRule type="cellIs" dxfId="178" priority="44" operator="equal">
      <formula>0</formula>
    </cfRule>
  </conditionalFormatting>
  <conditionalFormatting sqref="A30">
    <cfRule type="cellIs" dxfId="177" priority="42" operator="equal">
      <formula>0</formula>
    </cfRule>
  </conditionalFormatting>
  <conditionalFormatting sqref="D2 F2 H2 J2 L2 N2 P2 R2 T2 V2 X2 Z2 AB2 AD2 AF2 D45:AG55 D41:AG42 D14 F14 H14 J14 L14 N14 P14 R14 T14 V14 X14 Z14 AB14 AD14 AF14 D57:AG60 D71:AG1048576 E70 G70 I70 K70 M70 O70 Q70 S70 U70 W70 Y70 AA70 AC70 AE70 AG70 D7:AG13 D5:AG5 D3:AG3 D1:AG1 D15:AG39 D62:AG68 E61 G61 I61 K61 M61 O61 Q61 S61 U61 W61 Y61 AA61 AC61 AE61 AG61">
    <cfRule type="cellIs" dxfId="176" priority="41" operator="equal">
      <formula>0</formula>
    </cfRule>
  </conditionalFormatting>
  <conditionalFormatting sqref="E43 G43 I43 K43 M43 O43 Q43 S43 U43 W43 Y43 AA43 AC43 AE43 AG43">
    <cfRule type="cellIs" dxfId="175" priority="40" operator="equal">
      <formula>0</formula>
    </cfRule>
  </conditionalFormatting>
  <conditionalFormatting sqref="D6 F6 H6 J6 L6 N6 P6 R6 T6 V6 X6 Z6 AB6 AD6 AF6">
    <cfRule type="cellIs" dxfId="174" priority="39" operator="equal">
      <formula>0</formula>
    </cfRule>
  </conditionalFormatting>
  <conditionalFormatting sqref="E44 G44 I44 K44 M44 O44 Q44 S44 U44 W44 Y44 AA44 AC44 AE44 AG44">
    <cfRule type="cellIs" dxfId="173" priority="38" operator="equal">
      <formula>0</formula>
    </cfRule>
  </conditionalFormatting>
  <conditionalFormatting sqref="D40 F40 H40 J40 L40 N40 P40 R40 T40 V40 X40 Z40 AB40 AD40 AF40">
    <cfRule type="cellIs" dxfId="172" priority="37" operator="equal">
      <formula>0</formula>
    </cfRule>
  </conditionalFormatting>
  <conditionalFormatting sqref="D56 F56 H56 J56 L56 N56 P56 R56 T56 V56 X56 Z56 AB56 AD56 AF56">
    <cfRule type="cellIs" dxfId="171" priority="36" operator="equal">
      <formula>0</formula>
    </cfRule>
  </conditionalFormatting>
  <conditionalFormatting sqref="D4:AG4">
    <cfRule type="cellIs" dxfId="170" priority="34" operator="equal">
      <formula>0</formula>
    </cfRule>
  </conditionalFormatting>
  <conditionalFormatting sqref="D69:AG69">
    <cfRule type="cellIs" dxfId="169" priority="33" operator="equal">
      <formula>0</formula>
    </cfRule>
  </conditionalFormatting>
  <conditionalFormatting sqref="D61">
    <cfRule type="cellIs" dxfId="168" priority="32" operator="equal">
      <formula>0</formula>
    </cfRule>
  </conditionalFormatting>
  <conditionalFormatting sqref="F61">
    <cfRule type="cellIs" dxfId="167" priority="31" operator="equal">
      <formula>0</formula>
    </cfRule>
  </conditionalFormatting>
  <conditionalFormatting sqref="H61">
    <cfRule type="cellIs" dxfId="166" priority="30" operator="equal">
      <formula>0</formula>
    </cfRule>
  </conditionalFormatting>
  <conditionalFormatting sqref="J61">
    <cfRule type="cellIs" dxfId="165" priority="29" operator="equal">
      <formula>0</formula>
    </cfRule>
  </conditionalFormatting>
  <conditionalFormatting sqref="L61">
    <cfRule type="cellIs" dxfId="164" priority="28" operator="equal">
      <formula>0</formula>
    </cfRule>
  </conditionalFormatting>
  <conditionalFormatting sqref="N61">
    <cfRule type="cellIs" dxfId="163" priority="27" operator="equal">
      <formula>0</formula>
    </cfRule>
  </conditionalFormatting>
  <conditionalFormatting sqref="P61">
    <cfRule type="cellIs" dxfId="162" priority="26" operator="equal">
      <formula>0</formula>
    </cfRule>
  </conditionalFormatting>
  <conditionalFormatting sqref="R61">
    <cfRule type="cellIs" dxfId="161" priority="25" operator="equal">
      <formula>0</formula>
    </cfRule>
  </conditionalFormatting>
  <conditionalFormatting sqref="T61">
    <cfRule type="cellIs" dxfId="160" priority="24" operator="equal">
      <formula>0</formula>
    </cfRule>
  </conditionalFormatting>
  <conditionalFormatting sqref="V61">
    <cfRule type="cellIs" dxfId="159" priority="23" operator="equal">
      <formula>0</formula>
    </cfRule>
  </conditionalFormatting>
  <conditionalFormatting sqref="X61">
    <cfRule type="cellIs" dxfId="158" priority="22" operator="equal">
      <formula>0</formula>
    </cfRule>
  </conditionalFormatting>
  <conditionalFormatting sqref="Z61">
    <cfRule type="cellIs" dxfId="157" priority="21" operator="equal">
      <formula>0</formula>
    </cfRule>
  </conditionalFormatting>
  <conditionalFormatting sqref="AB61">
    <cfRule type="cellIs" dxfId="156" priority="20" operator="equal">
      <formula>0</formula>
    </cfRule>
  </conditionalFormatting>
  <conditionalFormatting sqref="AD61">
    <cfRule type="cellIs" dxfId="155" priority="19" operator="equal">
      <formula>0</formula>
    </cfRule>
  </conditionalFormatting>
  <conditionalFormatting sqref="AF61">
    <cfRule type="cellIs" dxfId="154" priority="18" operator="equal">
      <formula>0</formula>
    </cfRule>
  </conditionalFormatting>
  <conditionalFormatting sqref="B31 B25:B29">
    <cfRule type="cellIs" dxfId="153" priority="17" operator="equal">
      <formula>0</formula>
    </cfRule>
  </conditionalFormatting>
  <conditionalFormatting sqref="B30">
    <cfRule type="cellIs" dxfId="152" priority="16" operator="equal">
      <formula>0</formula>
    </cfRule>
  </conditionalFormatting>
  <conditionalFormatting sqref="B33:B35">
    <cfRule type="cellIs" dxfId="151" priority="15" operator="equal">
      <formula>0</formula>
    </cfRule>
  </conditionalFormatting>
  <conditionalFormatting sqref="B50:C50">
    <cfRule type="cellIs" dxfId="150" priority="14" operator="equal">
      <formula>0</formula>
    </cfRule>
  </conditionalFormatting>
  <conditionalFormatting sqref="B61:B63">
    <cfRule type="cellIs" dxfId="149" priority="13" operator="equal">
      <formula>0</formula>
    </cfRule>
  </conditionalFormatting>
  <conditionalFormatting sqref="A49">
    <cfRule type="cellIs" dxfId="148" priority="12" operator="equal">
      <formula>0</formula>
    </cfRule>
  </conditionalFormatting>
  <conditionalFormatting sqref="A50">
    <cfRule type="cellIs" dxfId="147" priority="11" operator="equal">
      <formula>0</formula>
    </cfRule>
  </conditionalFormatting>
  <conditionalFormatting sqref="AH61">
    <cfRule type="cellIs" dxfId="146" priority="1" operator="equal">
      <formula>0</formula>
    </cfRule>
  </conditionalFormatting>
  <conditionalFormatting sqref="AH2 AH45:AI55 AH41:AI42 AH14 AH57:AI60 AH71:AI1048576 AI70 AH7:AI13 AH5:AI5 AH3:AI3 AH1:AI1 AH15:AI39 AH62:AI68 AI61">
    <cfRule type="cellIs" dxfId="145" priority="10" operator="equal">
      <formula>0</formula>
    </cfRule>
  </conditionalFormatting>
  <conditionalFormatting sqref="AI43">
    <cfRule type="cellIs" dxfId="144" priority="9" operator="equal">
      <formula>0</formula>
    </cfRule>
  </conditionalFormatting>
  <conditionalFormatting sqref="AH6">
    <cfRule type="cellIs" dxfId="143" priority="8" operator="equal">
      <formula>0</formula>
    </cfRule>
  </conditionalFormatting>
  <conditionalFormatting sqref="AI44">
    <cfRule type="cellIs" dxfId="142" priority="7" operator="equal">
      <formula>0</formula>
    </cfRule>
  </conditionalFormatting>
  <conditionalFormatting sqref="AH40">
    <cfRule type="cellIs" dxfId="141" priority="6" operator="equal">
      <formula>0</formula>
    </cfRule>
  </conditionalFormatting>
  <conditionalFormatting sqref="AH56">
    <cfRule type="cellIs" dxfId="140" priority="5" operator="equal">
      <formula>0</formula>
    </cfRule>
  </conditionalFormatting>
  <conditionalFormatting sqref="AH4:AI4">
    <cfRule type="cellIs" dxfId="139" priority="4" operator="equal">
      <formula>0</formula>
    </cfRule>
  </conditionalFormatting>
  <conditionalFormatting sqref="AH4:AI4">
    <cfRule type="cellIs" dxfId="138" priority="3" operator="equal">
      <formula>0</formula>
    </cfRule>
  </conditionalFormatting>
  <conditionalFormatting sqref="AH69:AI69">
    <cfRule type="cellIs" dxfId="137" priority="2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64" orientation="portrait" r:id="rId1"/>
  <colBreaks count="8" manualBreakCount="8">
    <brk id="3" max="1048575" man="1"/>
    <brk id="7" max="1048575" man="1"/>
    <brk id="11" max="1048575" man="1"/>
    <brk id="15" max="1048575" man="1"/>
    <brk id="19" max="1048575" man="1"/>
    <brk id="23" max="1048575" man="1"/>
    <brk id="27" max="1048575" man="1"/>
    <brk id="31" max="1048575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3"/>
  <dimension ref="A1:C69"/>
  <sheetViews>
    <sheetView view="pageBreakPreview" zoomScale="85" zoomScaleNormal="70" zoomScaleSheetLayoutView="85" workbookViewId="0">
      <pane ySplit="5" topLeftCell="A39" activePane="bottomLeft" state="frozen"/>
      <selection pane="bottomLeft" activeCell="B71" sqref="B71"/>
    </sheetView>
  </sheetViews>
  <sheetFormatPr defaultRowHeight="15" x14ac:dyDescent="0.25"/>
  <cols>
    <col min="1" max="1" width="61.85546875" style="37" customWidth="1"/>
    <col min="2" max="2" width="26.140625" style="58" bestFit="1" customWidth="1"/>
    <col min="3" max="3" width="12.85546875" style="58" bestFit="1" customWidth="1"/>
    <col min="4" max="16384" width="9.140625" style="37"/>
  </cols>
  <sheetData>
    <row r="1" spans="1:3" s="36" customFormat="1" x14ac:dyDescent="0.25">
      <c r="A1" s="35" t="s">
        <v>19</v>
      </c>
      <c r="B1" s="209">
        <v>1649.12</v>
      </c>
      <c r="C1" s="209"/>
    </row>
    <row r="2" spans="1:3" s="36" customFormat="1" ht="12.75" customHeight="1" x14ac:dyDescent="0.25">
      <c r="A2" s="83" t="s">
        <v>20</v>
      </c>
      <c r="B2" s="214" t="s">
        <v>21</v>
      </c>
      <c r="C2" s="214"/>
    </row>
    <row r="3" spans="1:3" s="36" customFormat="1" ht="12.75" customHeight="1" x14ac:dyDescent="0.25">
      <c r="A3" s="84" t="s">
        <v>2</v>
      </c>
      <c r="B3" s="216" t="s">
        <v>166</v>
      </c>
      <c r="C3" s="216"/>
    </row>
    <row r="4" spans="1:3" x14ac:dyDescent="0.25">
      <c r="A4" s="84" t="s">
        <v>3</v>
      </c>
      <c r="B4" s="214" t="s">
        <v>102</v>
      </c>
      <c r="C4" s="214"/>
    </row>
    <row r="5" spans="1:3" ht="15" customHeight="1" x14ac:dyDescent="0.25">
      <c r="A5" s="38" t="s">
        <v>38</v>
      </c>
      <c r="B5" s="215">
        <v>25</v>
      </c>
      <c r="C5" s="215"/>
    </row>
    <row r="6" spans="1:3" x14ac:dyDescent="0.25">
      <c r="A6" s="39" t="s">
        <v>39</v>
      </c>
      <c r="B6" s="218"/>
      <c r="C6" s="219"/>
    </row>
    <row r="7" spans="1:3" x14ac:dyDescent="0.25">
      <c r="A7" s="40" t="s">
        <v>40</v>
      </c>
      <c r="B7" s="214" t="s">
        <v>41</v>
      </c>
      <c r="C7" s="214"/>
    </row>
    <row r="8" spans="1:3" x14ac:dyDescent="0.25">
      <c r="A8" s="41" t="s">
        <v>42</v>
      </c>
      <c r="B8" s="217">
        <f>SUM(B9:C12)</f>
        <v>937</v>
      </c>
      <c r="C8" s="217"/>
    </row>
    <row r="9" spans="1:3" x14ac:dyDescent="0.25">
      <c r="A9" s="60" t="s">
        <v>43</v>
      </c>
      <c r="B9" s="220">
        <f>ROUND(B1/44*B5,2)</f>
        <v>937</v>
      </c>
      <c r="C9" s="220"/>
    </row>
    <row r="10" spans="1:3" ht="38.25" x14ac:dyDescent="0.25">
      <c r="A10" s="60" t="s">
        <v>44</v>
      </c>
      <c r="B10" s="220"/>
      <c r="C10" s="220"/>
    </row>
    <row r="11" spans="1:3" x14ac:dyDescent="0.25">
      <c r="A11" s="60" t="s">
        <v>45</v>
      </c>
      <c r="B11" s="220"/>
      <c r="C11" s="220"/>
    </row>
    <row r="12" spans="1:3" x14ac:dyDescent="0.25">
      <c r="A12" s="60" t="s">
        <v>46</v>
      </c>
      <c r="B12" s="220"/>
      <c r="C12" s="220"/>
    </row>
    <row r="13" spans="1:3" x14ac:dyDescent="0.25">
      <c r="A13" s="42"/>
      <c r="B13" s="221"/>
      <c r="C13" s="221"/>
    </row>
    <row r="14" spans="1:3" ht="25.5" x14ac:dyDescent="0.25">
      <c r="A14" s="43" t="s">
        <v>47</v>
      </c>
      <c r="B14" s="222"/>
      <c r="C14" s="223"/>
    </row>
    <row r="15" spans="1:3" x14ac:dyDescent="0.25">
      <c r="A15" s="38" t="s">
        <v>48</v>
      </c>
      <c r="B15" s="44" t="s">
        <v>49</v>
      </c>
      <c r="C15" s="3" t="s">
        <v>41</v>
      </c>
    </row>
    <row r="16" spans="1:3" x14ac:dyDescent="0.25">
      <c r="A16" s="42" t="s">
        <v>50</v>
      </c>
      <c r="B16" s="26">
        <f>'D-I'!B16</f>
        <v>0.2</v>
      </c>
      <c r="C16" s="13">
        <f>ROUND(B$8*B16,2)</f>
        <v>187.4</v>
      </c>
    </row>
    <row r="17" spans="1:3" x14ac:dyDescent="0.25">
      <c r="A17" s="42" t="s">
        <v>51</v>
      </c>
      <c r="B17" s="26">
        <f>'D-I'!B17</f>
        <v>0</v>
      </c>
      <c r="C17" s="13">
        <f t="shared" ref="C17:C23" si="0">ROUND(B$8*B17,2)</f>
        <v>0</v>
      </c>
    </row>
    <row r="18" spans="1:3" x14ac:dyDescent="0.25">
      <c r="A18" s="42" t="s">
        <v>52</v>
      </c>
      <c r="B18" s="26">
        <f>'D-I'!B18</f>
        <v>0</v>
      </c>
      <c r="C18" s="13">
        <f t="shared" si="0"/>
        <v>0</v>
      </c>
    </row>
    <row r="19" spans="1:3" x14ac:dyDescent="0.25">
      <c r="A19" s="42" t="s">
        <v>53</v>
      </c>
      <c r="B19" s="26">
        <f>'D-I'!B19</f>
        <v>0</v>
      </c>
      <c r="C19" s="13">
        <f t="shared" si="0"/>
        <v>0</v>
      </c>
    </row>
    <row r="20" spans="1:3" x14ac:dyDescent="0.25">
      <c r="A20" s="42" t="s">
        <v>54</v>
      </c>
      <c r="B20" s="26">
        <f>'D-I'!B20</f>
        <v>0</v>
      </c>
      <c r="C20" s="13">
        <f t="shared" si="0"/>
        <v>0</v>
      </c>
    </row>
    <row r="21" spans="1:3" x14ac:dyDescent="0.25">
      <c r="A21" s="42" t="s">
        <v>55</v>
      </c>
      <c r="B21" s="26">
        <f>'D-I'!B21</f>
        <v>0.08</v>
      </c>
      <c r="C21" s="13">
        <f t="shared" si="0"/>
        <v>74.959999999999994</v>
      </c>
    </row>
    <row r="22" spans="1:3" x14ac:dyDescent="0.25">
      <c r="A22" s="42" t="s">
        <v>56</v>
      </c>
      <c r="B22" s="26">
        <f>'D-I'!B22</f>
        <v>0</v>
      </c>
      <c r="C22" s="13">
        <f t="shared" si="0"/>
        <v>0</v>
      </c>
    </row>
    <row r="23" spans="1:3" x14ac:dyDescent="0.25">
      <c r="A23" s="42" t="s">
        <v>57</v>
      </c>
      <c r="B23" s="26">
        <f>'D-I'!B23</f>
        <v>0</v>
      </c>
      <c r="C23" s="13">
        <f t="shared" si="0"/>
        <v>0</v>
      </c>
    </row>
    <row r="24" spans="1:3" x14ac:dyDescent="0.25">
      <c r="A24" s="38" t="s">
        <v>58</v>
      </c>
      <c r="B24" s="44" t="s">
        <v>49</v>
      </c>
      <c r="C24" s="3" t="s">
        <v>41</v>
      </c>
    </row>
    <row r="25" spans="1:3" x14ac:dyDescent="0.25">
      <c r="A25" s="42" t="s">
        <v>59</v>
      </c>
      <c r="B25" s="26">
        <f>'D-I'!B25</f>
        <v>0.1111</v>
      </c>
      <c r="C25" s="13">
        <f t="shared" ref="C25:C31" si="1">ROUND(B$8*B25,2)</f>
        <v>104.1</v>
      </c>
    </row>
    <row r="26" spans="1:3" x14ac:dyDescent="0.25">
      <c r="A26" s="42" t="s">
        <v>60</v>
      </c>
      <c r="B26" s="26">
        <f>'D-I'!B26</f>
        <v>0</v>
      </c>
      <c r="C26" s="13">
        <f t="shared" si="1"/>
        <v>0</v>
      </c>
    </row>
    <row r="27" spans="1:3" x14ac:dyDescent="0.25">
      <c r="A27" s="42" t="s">
        <v>61</v>
      </c>
      <c r="B27" s="26">
        <f>'D-I'!B27</f>
        <v>0</v>
      </c>
      <c r="C27" s="13">
        <f t="shared" si="1"/>
        <v>0</v>
      </c>
    </row>
    <row r="28" spans="1:3" x14ac:dyDescent="0.25">
      <c r="A28" s="42" t="s">
        <v>62</v>
      </c>
      <c r="B28" s="26">
        <f>'D-I'!B28</f>
        <v>0</v>
      </c>
      <c r="C28" s="13">
        <f t="shared" si="1"/>
        <v>0</v>
      </c>
    </row>
    <row r="29" spans="1:3" x14ac:dyDescent="0.25">
      <c r="A29" s="42" t="s">
        <v>63</v>
      </c>
      <c r="B29" s="26">
        <f>'D-I'!B29</f>
        <v>0</v>
      </c>
      <c r="C29" s="13">
        <f t="shared" si="1"/>
        <v>0</v>
      </c>
    </row>
    <row r="30" spans="1:3" x14ac:dyDescent="0.25">
      <c r="A30" s="42" t="s">
        <v>163</v>
      </c>
      <c r="B30" s="26">
        <f>'D-I'!B30</f>
        <v>5.4000000000000003E-3</v>
      </c>
      <c r="C30" s="13">
        <f t="shared" si="1"/>
        <v>5.0599999999999996</v>
      </c>
    </row>
    <row r="31" spans="1:3" x14ac:dyDescent="0.25">
      <c r="A31" s="42" t="s">
        <v>65</v>
      </c>
      <c r="B31" s="26">
        <f>'D-I'!B31</f>
        <v>8.3299999999999999E-2</v>
      </c>
      <c r="C31" s="13">
        <f t="shared" si="1"/>
        <v>78.05</v>
      </c>
    </row>
    <row r="32" spans="1:3" x14ac:dyDescent="0.25">
      <c r="A32" s="38" t="s">
        <v>66</v>
      </c>
      <c r="B32" s="44" t="s">
        <v>49</v>
      </c>
      <c r="C32" s="3" t="s">
        <v>41</v>
      </c>
    </row>
    <row r="33" spans="1:3" x14ac:dyDescent="0.25">
      <c r="A33" s="42" t="s">
        <v>67</v>
      </c>
      <c r="B33" s="26">
        <f>'D-I'!B33</f>
        <v>0</v>
      </c>
      <c r="C33" s="13">
        <f t="shared" ref="C33:C35" si="2">ROUND(B$8*B33,2)</f>
        <v>0</v>
      </c>
    </row>
    <row r="34" spans="1:3" x14ac:dyDescent="0.25">
      <c r="A34" s="42" t="s">
        <v>68</v>
      </c>
      <c r="B34" s="26">
        <f>'D-I'!B34</f>
        <v>0</v>
      </c>
      <c r="C34" s="13">
        <f t="shared" si="2"/>
        <v>0</v>
      </c>
    </row>
    <row r="35" spans="1:3" x14ac:dyDescent="0.25">
      <c r="A35" s="42" t="s">
        <v>69</v>
      </c>
      <c r="B35" s="26">
        <f>'D-I'!B35</f>
        <v>3.44E-2</v>
      </c>
      <c r="C35" s="13">
        <f t="shared" si="2"/>
        <v>32.229999999999997</v>
      </c>
    </row>
    <row r="36" spans="1:3" x14ac:dyDescent="0.25">
      <c r="A36" s="38" t="s">
        <v>70</v>
      </c>
      <c r="B36" s="44" t="s">
        <v>49</v>
      </c>
      <c r="C36" s="3" t="s">
        <v>41</v>
      </c>
    </row>
    <row r="37" spans="1:3" ht="25.5" x14ac:dyDescent="0.25">
      <c r="A37" s="42" t="s">
        <v>71</v>
      </c>
      <c r="B37" s="45">
        <f>ROUND(SUM(B16:B23)*SUM(B25:B31),4)</f>
        <v>5.5899999999999998E-2</v>
      </c>
      <c r="C37" s="13">
        <f>ROUND(B$8*B37,2)</f>
        <v>52.38</v>
      </c>
    </row>
    <row r="38" spans="1:3" x14ac:dyDescent="0.25">
      <c r="A38" s="38" t="s">
        <v>72</v>
      </c>
      <c r="B38" s="46">
        <f>SUM(B16:B37)</f>
        <v>0.57009999999999994</v>
      </c>
      <c r="C38" s="15">
        <f t="shared" ref="C38" si="3">SUM(C16:C37)</f>
        <v>534.18000000000006</v>
      </c>
    </row>
    <row r="39" spans="1:3" x14ac:dyDescent="0.25">
      <c r="A39" s="38" t="s">
        <v>73</v>
      </c>
      <c r="B39" s="47"/>
      <c r="C39" s="15">
        <f>B8+C38</f>
        <v>1471.18</v>
      </c>
    </row>
    <row r="40" spans="1:3" x14ac:dyDescent="0.25">
      <c r="A40" s="39" t="s">
        <v>74</v>
      </c>
      <c r="B40" s="218"/>
      <c r="C40" s="219"/>
    </row>
    <row r="41" spans="1:3" x14ac:dyDescent="0.25">
      <c r="A41" s="224" t="s">
        <v>75</v>
      </c>
      <c r="B41" s="214" t="s">
        <v>41</v>
      </c>
      <c r="C41" s="214"/>
    </row>
    <row r="42" spans="1:3" x14ac:dyDescent="0.25">
      <c r="A42" s="225"/>
      <c r="B42" s="152" t="s">
        <v>76</v>
      </c>
      <c r="C42" s="152" t="s">
        <v>15</v>
      </c>
    </row>
    <row r="43" spans="1:3" ht="25.5" x14ac:dyDescent="0.25">
      <c r="A43" s="48" t="s">
        <v>77</v>
      </c>
      <c r="B43" s="63">
        <v>4.8499999999999996</v>
      </c>
      <c r="C43" s="49">
        <f>IFERROR(ROUND((22*2*B43)-(0.06*B9),2),0)</f>
        <v>157.18</v>
      </c>
    </row>
    <row r="44" spans="1:3" ht="38.25" customHeight="1" x14ac:dyDescent="0.25">
      <c r="A44" s="50" t="s">
        <v>79</v>
      </c>
      <c r="B44" s="63" t="s">
        <v>103</v>
      </c>
      <c r="C44" s="51">
        <f>IFERROR(ROUND(B44*22*80%,2),0)</f>
        <v>0</v>
      </c>
    </row>
    <row r="45" spans="1:3" x14ac:dyDescent="0.25">
      <c r="A45" s="50" t="s">
        <v>81</v>
      </c>
      <c r="B45" s="227" t="s">
        <v>83</v>
      </c>
      <c r="C45" s="227"/>
    </row>
    <row r="46" spans="1:3" x14ac:dyDescent="0.25">
      <c r="A46" s="50" t="s">
        <v>82</v>
      </c>
      <c r="B46" s="227" t="s">
        <v>83</v>
      </c>
      <c r="C46" s="227"/>
    </row>
    <row r="47" spans="1:3" x14ac:dyDescent="0.25">
      <c r="A47" s="50" t="s">
        <v>84</v>
      </c>
      <c r="B47" s="227">
        <v>58.96</v>
      </c>
      <c r="C47" s="227"/>
    </row>
    <row r="48" spans="1:3" x14ac:dyDescent="0.25">
      <c r="A48" s="52" t="s">
        <v>85</v>
      </c>
      <c r="B48" s="227">
        <f>'D-I'!B48:C48</f>
        <v>0</v>
      </c>
      <c r="C48" s="227"/>
    </row>
    <row r="49" spans="1:3" x14ac:dyDescent="0.25">
      <c r="A49" s="50" t="s">
        <v>86</v>
      </c>
      <c r="B49" s="227"/>
      <c r="C49" s="227"/>
    </row>
    <row r="50" spans="1:3" x14ac:dyDescent="0.25">
      <c r="A50" s="163" t="s">
        <v>162</v>
      </c>
      <c r="B50" s="227">
        <f>'D-I'!B50:C50</f>
        <v>0</v>
      </c>
      <c r="C50" s="227"/>
    </row>
    <row r="51" spans="1:3" x14ac:dyDescent="0.25">
      <c r="A51" s="65" t="s">
        <v>104</v>
      </c>
      <c r="B51" s="227"/>
      <c r="C51" s="227"/>
    </row>
    <row r="52" spans="1:3" x14ac:dyDescent="0.25">
      <c r="A52" s="65" t="s">
        <v>88</v>
      </c>
      <c r="B52" s="227"/>
      <c r="C52" s="227"/>
    </row>
    <row r="53" spans="1:3" x14ac:dyDescent="0.25">
      <c r="A53" s="65" t="s">
        <v>89</v>
      </c>
      <c r="B53" s="227"/>
      <c r="C53" s="227"/>
    </row>
    <row r="54" spans="1:3" x14ac:dyDescent="0.25">
      <c r="A54" s="38" t="s">
        <v>90</v>
      </c>
      <c r="B54" s="228">
        <f>SUM(C43:C44,B45:C53)</f>
        <v>216.14000000000001</v>
      </c>
      <c r="C54" s="228"/>
    </row>
    <row r="55" spans="1:3" x14ac:dyDescent="0.25">
      <c r="A55" s="38" t="s">
        <v>91</v>
      </c>
      <c r="B55" s="229">
        <f>C39+B54</f>
        <v>1687.3200000000002</v>
      </c>
      <c r="C55" s="229"/>
    </row>
    <row r="56" spans="1:3" x14ac:dyDescent="0.25">
      <c r="A56" s="39" t="s">
        <v>92</v>
      </c>
      <c r="B56" s="218"/>
      <c r="C56" s="219"/>
    </row>
    <row r="57" spans="1:3" x14ac:dyDescent="0.25">
      <c r="A57" s="53" t="s">
        <v>75</v>
      </c>
      <c r="B57" s="150" t="s">
        <v>49</v>
      </c>
      <c r="C57" s="150" t="s">
        <v>41</v>
      </c>
    </row>
    <row r="58" spans="1:3" x14ac:dyDescent="0.25">
      <c r="A58" s="42" t="s">
        <v>93</v>
      </c>
      <c r="B58" s="27"/>
      <c r="C58" s="7">
        <f>ROUND(B$55*B58,2)</f>
        <v>0</v>
      </c>
    </row>
    <row r="59" spans="1:3" x14ac:dyDescent="0.25">
      <c r="A59" s="42" t="s">
        <v>94</v>
      </c>
      <c r="B59" s="27"/>
      <c r="C59" s="7">
        <f>ROUND(B$55*B59,2)</f>
        <v>0</v>
      </c>
    </row>
    <row r="60" spans="1:3" x14ac:dyDescent="0.25">
      <c r="A60" s="38" t="s">
        <v>95</v>
      </c>
      <c r="B60" s="54"/>
      <c r="C60" s="54"/>
    </row>
    <row r="61" spans="1:3" x14ac:dyDescent="0.25">
      <c r="A61" s="42" t="s">
        <v>96</v>
      </c>
      <c r="B61" s="66">
        <v>0.02</v>
      </c>
      <c r="C61" s="7">
        <f>ROUND((B55+C58+C59)*B61/(1-B64),2)</f>
        <v>34.44</v>
      </c>
    </row>
    <row r="62" spans="1:3" s="75" customFormat="1" x14ac:dyDescent="0.25">
      <c r="A62" s="42" t="s">
        <v>97</v>
      </c>
      <c r="B62" s="26">
        <f>'D-I'!B62</f>
        <v>0</v>
      </c>
      <c r="C62" s="7">
        <f>ROUND((B55+C58+C59)*B62/(1-B64),2)</f>
        <v>0</v>
      </c>
    </row>
    <row r="63" spans="1:3" s="75" customFormat="1" x14ac:dyDescent="0.25">
      <c r="A63" s="42" t="s">
        <v>98</v>
      </c>
      <c r="B63" s="26">
        <f>'D-I'!B63</f>
        <v>0</v>
      </c>
      <c r="C63" s="7">
        <f>ROUND((B55+C58+C59)*B63/(1-B64),2)</f>
        <v>0</v>
      </c>
    </row>
    <row r="64" spans="1:3" x14ac:dyDescent="0.25">
      <c r="A64" s="38" t="s">
        <v>99</v>
      </c>
      <c r="B64" s="55">
        <f t="shared" ref="B64:C64" si="4">SUM(B61:B63)</f>
        <v>0.02</v>
      </c>
      <c r="C64" s="7">
        <f t="shared" si="4"/>
        <v>34.44</v>
      </c>
    </row>
    <row r="65" spans="1:3" x14ac:dyDescent="0.25">
      <c r="A65" s="42" t="s">
        <v>100</v>
      </c>
      <c r="B65" s="6"/>
      <c r="C65" s="5">
        <f>SUM(C58:C59,C64)</f>
        <v>34.44</v>
      </c>
    </row>
    <row r="66" spans="1:3" x14ac:dyDescent="0.25">
      <c r="A66" s="42"/>
      <c r="B66" s="4"/>
      <c r="C66" s="3" t="s">
        <v>41</v>
      </c>
    </row>
    <row r="67" spans="1:3" x14ac:dyDescent="0.25">
      <c r="A67" s="40" t="s">
        <v>101</v>
      </c>
      <c r="B67" s="40"/>
      <c r="C67" s="151">
        <f>B55+C65</f>
        <v>1721.7600000000002</v>
      </c>
    </row>
    <row r="68" spans="1:3" x14ac:dyDescent="0.25">
      <c r="B68" s="189"/>
    </row>
    <row r="69" spans="1:3" x14ac:dyDescent="0.25">
      <c r="B69" s="2"/>
    </row>
  </sheetData>
  <sheetProtection formatCells="0" formatColumns="0" formatRows="0"/>
  <mergeCells count="29">
    <mergeCell ref="B56:C56"/>
    <mergeCell ref="B52:C52"/>
    <mergeCell ref="B53:C53"/>
    <mergeCell ref="B54:C54"/>
    <mergeCell ref="B48:C48"/>
    <mergeCell ref="B49:C49"/>
    <mergeCell ref="B50:C50"/>
    <mergeCell ref="B51:C51"/>
    <mergeCell ref="B55:C55"/>
    <mergeCell ref="A41:A42"/>
    <mergeCell ref="B41:C41"/>
    <mergeCell ref="B45:C45"/>
    <mergeCell ref="B46:C46"/>
    <mergeCell ref="B47:C47"/>
    <mergeCell ref="B11:C11"/>
    <mergeCell ref="B12:C12"/>
    <mergeCell ref="B13:C13"/>
    <mergeCell ref="B14:C14"/>
    <mergeCell ref="B40:C40"/>
    <mergeCell ref="B6:C6"/>
    <mergeCell ref="B7:C7"/>
    <mergeCell ref="B8:C8"/>
    <mergeCell ref="B9:C9"/>
    <mergeCell ref="B10:C10"/>
    <mergeCell ref="B1:C1"/>
    <mergeCell ref="B2:C2"/>
    <mergeCell ref="B3:C3"/>
    <mergeCell ref="B4:C4"/>
    <mergeCell ref="B5:C5"/>
  </mergeCells>
  <conditionalFormatting sqref="B2 C43:C44 A43:A44 B1:C1 A6:B6 B42:C42 A7:C13 A40:B40 A14:B14 A48:C48 A41:C41 A57:C67 A5:C5 A70:C1048576 A52:C55 B47:C47 B3:C4 A38:C39 A37 C37 A15:C25 A26:A29 A31 B26:C31 A32:C36">
    <cfRule type="cellIs" dxfId="136" priority="98" operator="equal">
      <formula>0</formula>
    </cfRule>
  </conditionalFormatting>
  <conditionalFormatting sqref="A45">
    <cfRule type="cellIs" dxfId="135" priority="72" operator="equal">
      <formula>0</formula>
    </cfRule>
  </conditionalFormatting>
  <conditionalFormatting sqref="A56:B56">
    <cfRule type="cellIs" dxfId="134" priority="62" operator="equal">
      <formula>0</formula>
    </cfRule>
  </conditionalFormatting>
  <conditionalFormatting sqref="B50:C50">
    <cfRule type="cellIs" dxfId="133" priority="58" operator="equal">
      <formula>0</formula>
    </cfRule>
  </conditionalFormatting>
  <conditionalFormatting sqref="B69:C69">
    <cfRule type="cellIs" dxfId="132" priority="36" operator="equal">
      <formula>0</formula>
    </cfRule>
  </conditionalFormatting>
  <conditionalFormatting sqref="A69">
    <cfRule type="cellIs" dxfId="131" priority="34" operator="equal">
      <formula>0</formula>
    </cfRule>
  </conditionalFormatting>
  <conditionalFormatting sqref="A51:C51">
    <cfRule type="cellIs" dxfId="130" priority="30" operator="equal">
      <formula>0</formula>
    </cfRule>
  </conditionalFormatting>
  <conditionalFormatting sqref="A46:A47">
    <cfRule type="cellIs" dxfId="129" priority="11" operator="equal">
      <formula>0</formula>
    </cfRule>
  </conditionalFormatting>
  <conditionalFormatting sqref="A1">
    <cfRule type="cellIs" dxfId="128" priority="10" operator="equal">
      <formula>0</formula>
    </cfRule>
  </conditionalFormatting>
  <conditionalFormatting sqref="A2:A4">
    <cfRule type="cellIs" dxfId="127" priority="9" operator="equal">
      <formula>0</formula>
    </cfRule>
  </conditionalFormatting>
  <conditionalFormatting sqref="B45:C45">
    <cfRule type="cellIs" dxfId="126" priority="8" operator="equal">
      <formula>0</formula>
    </cfRule>
  </conditionalFormatting>
  <conditionalFormatting sqref="B46:C46">
    <cfRule type="cellIs" dxfId="125" priority="7" operator="equal">
      <formula>0</formula>
    </cfRule>
  </conditionalFormatting>
  <conditionalFormatting sqref="B37">
    <cfRule type="cellIs" dxfId="124" priority="6" operator="equal">
      <formula>0</formula>
    </cfRule>
  </conditionalFormatting>
  <conditionalFormatting sqref="A49:C49">
    <cfRule type="cellIs" dxfId="123" priority="5" operator="equal">
      <formula>0</formula>
    </cfRule>
  </conditionalFormatting>
  <conditionalFormatting sqref="A50">
    <cfRule type="cellIs" dxfId="122" priority="2" operator="equal">
      <formula>0</formula>
    </cfRule>
  </conditionalFormatting>
  <conditionalFormatting sqref="A30">
    <cfRule type="cellIs" dxfId="121" priority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63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4"/>
  <dimension ref="A1:Y71"/>
  <sheetViews>
    <sheetView view="pageBreakPreview" zoomScaleNormal="70" zoomScaleSheetLayoutView="100" workbookViewId="0">
      <pane ySplit="5" topLeftCell="A45" activePane="bottomLeft" state="frozen"/>
      <selection pane="bottomLeft" activeCell="A70" sqref="A70"/>
    </sheetView>
  </sheetViews>
  <sheetFormatPr defaultRowHeight="15" x14ac:dyDescent="0.25"/>
  <cols>
    <col min="1" max="1" width="72.140625" style="37" bestFit="1" customWidth="1"/>
    <col min="2" max="2" width="23.28515625" style="58" bestFit="1" customWidth="1"/>
    <col min="3" max="3" width="11.28515625" style="58" bestFit="1" customWidth="1"/>
    <col min="4" max="4" width="23.28515625" style="58" bestFit="1" customWidth="1"/>
    <col min="5" max="5" width="9.42578125" style="58" bestFit="1" customWidth="1"/>
    <col min="6" max="6" width="23.28515625" style="58" bestFit="1" customWidth="1"/>
    <col min="7" max="7" width="9.42578125" style="58" bestFit="1" customWidth="1"/>
    <col min="8" max="8" width="23.28515625" style="58" bestFit="1" customWidth="1"/>
    <col min="9" max="9" width="9.42578125" style="58" bestFit="1" customWidth="1"/>
    <col min="10" max="10" width="23.28515625" style="58" bestFit="1" customWidth="1"/>
    <col min="11" max="11" width="9.42578125" style="58" bestFit="1" customWidth="1"/>
    <col min="12" max="12" width="26.140625" style="58" bestFit="1" customWidth="1"/>
    <col min="13" max="13" width="9.42578125" style="58" bestFit="1" customWidth="1"/>
    <col min="14" max="14" width="23.28515625" style="58" bestFit="1" customWidth="1"/>
    <col min="15" max="15" width="9.42578125" style="58" bestFit="1" customWidth="1"/>
    <col min="16" max="16" width="23.28515625" style="58" bestFit="1" customWidth="1"/>
    <col min="17" max="17" width="9.42578125" style="58" bestFit="1" customWidth="1"/>
    <col min="18" max="18" width="23.28515625" style="58" bestFit="1" customWidth="1"/>
    <col min="19" max="19" width="9.42578125" style="58" bestFit="1" customWidth="1"/>
    <col min="20" max="20" width="23.28515625" style="58" bestFit="1" customWidth="1"/>
    <col min="21" max="21" width="9.42578125" style="58" bestFit="1" customWidth="1"/>
    <col min="22" max="22" width="23.28515625" style="58" bestFit="1" customWidth="1"/>
    <col min="23" max="23" width="9.42578125" style="58" bestFit="1" customWidth="1"/>
    <col min="24" max="24" width="23.28515625" style="58" bestFit="1" customWidth="1"/>
    <col min="25" max="25" width="9.42578125" style="58" bestFit="1" customWidth="1"/>
    <col min="26" max="16384" width="9.140625" style="37"/>
  </cols>
  <sheetData>
    <row r="1" spans="1:25" s="36" customFormat="1" x14ac:dyDescent="0.25">
      <c r="A1" s="35" t="s">
        <v>19</v>
      </c>
      <c r="B1" s="209">
        <v>1596.27</v>
      </c>
      <c r="C1" s="209"/>
      <c r="D1" s="241">
        <f>$B$1</f>
        <v>1596.27</v>
      </c>
      <c r="E1" s="241"/>
      <c r="F1" s="241">
        <f t="shared" ref="F1" si="0">$B$1</f>
        <v>1596.27</v>
      </c>
      <c r="G1" s="241"/>
      <c r="H1" s="241">
        <f t="shared" ref="H1" si="1">$B$1</f>
        <v>1596.27</v>
      </c>
      <c r="I1" s="241"/>
      <c r="J1" s="241">
        <f t="shared" ref="J1" si="2">$B$1</f>
        <v>1596.27</v>
      </c>
      <c r="K1" s="241"/>
      <c r="L1" s="241">
        <f t="shared" ref="L1" si="3">$B$1</f>
        <v>1596.27</v>
      </c>
      <c r="M1" s="241"/>
      <c r="N1" s="241">
        <f t="shared" ref="N1" si="4">$B$1</f>
        <v>1596.27</v>
      </c>
      <c r="O1" s="241"/>
      <c r="P1" s="241">
        <f t="shared" ref="P1" si="5">$B$1</f>
        <v>1596.27</v>
      </c>
      <c r="Q1" s="241"/>
      <c r="R1" s="241">
        <f t="shared" ref="R1" si="6">$B$1</f>
        <v>1596.27</v>
      </c>
      <c r="S1" s="241"/>
      <c r="T1" s="241">
        <f t="shared" ref="T1" si="7">$B$1</f>
        <v>1596.27</v>
      </c>
      <c r="U1" s="241"/>
      <c r="V1" s="241">
        <f t="shared" ref="V1:X1" si="8">$B$1</f>
        <v>1596.27</v>
      </c>
      <c r="W1" s="210"/>
      <c r="X1" s="241">
        <f t="shared" si="8"/>
        <v>1596.27</v>
      </c>
      <c r="Y1" s="248"/>
    </row>
    <row r="2" spans="1:25" s="36" customFormat="1" ht="12.75" customHeight="1" x14ac:dyDescent="0.25">
      <c r="A2" s="83" t="s">
        <v>20</v>
      </c>
      <c r="B2" s="214" t="s">
        <v>21</v>
      </c>
      <c r="C2" s="214"/>
      <c r="D2" s="212" t="s">
        <v>21</v>
      </c>
      <c r="E2" s="212"/>
      <c r="F2" s="212" t="s">
        <v>21</v>
      </c>
      <c r="G2" s="212"/>
      <c r="H2" s="212" t="s">
        <v>21</v>
      </c>
      <c r="I2" s="212"/>
      <c r="J2" s="212" t="s">
        <v>21</v>
      </c>
      <c r="K2" s="212"/>
      <c r="L2" s="212" t="s">
        <v>21</v>
      </c>
      <c r="M2" s="212"/>
      <c r="N2" s="212" t="s">
        <v>21</v>
      </c>
      <c r="O2" s="212"/>
      <c r="P2" s="212" t="s">
        <v>21</v>
      </c>
      <c r="Q2" s="212"/>
      <c r="R2" s="212" t="s">
        <v>21</v>
      </c>
      <c r="S2" s="212"/>
      <c r="T2" s="212" t="s">
        <v>21</v>
      </c>
      <c r="U2" s="212"/>
      <c r="V2" s="212" t="s">
        <v>21</v>
      </c>
      <c r="W2" s="211"/>
      <c r="X2" s="212" t="s">
        <v>21</v>
      </c>
      <c r="Y2" s="213"/>
    </row>
    <row r="3" spans="1:25" s="36" customFormat="1" ht="12.75" customHeight="1" x14ac:dyDescent="0.25">
      <c r="A3" s="84" t="s">
        <v>2</v>
      </c>
      <c r="B3" s="216" t="s">
        <v>167</v>
      </c>
      <c r="C3" s="216"/>
      <c r="D3" s="212" t="str">
        <f>$B$3</f>
        <v>MG001011/2025</v>
      </c>
      <c r="E3" s="212"/>
      <c r="F3" s="212" t="str">
        <f t="shared" ref="F3" si="9">$B$3</f>
        <v>MG001011/2025</v>
      </c>
      <c r="G3" s="212"/>
      <c r="H3" s="212" t="str">
        <f t="shared" ref="H3" si="10">$B$3</f>
        <v>MG001011/2025</v>
      </c>
      <c r="I3" s="212"/>
      <c r="J3" s="212" t="str">
        <f t="shared" ref="J3" si="11">$B$3</f>
        <v>MG001011/2025</v>
      </c>
      <c r="K3" s="212"/>
      <c r="L3" s="212" t="str">
        <f t="shared" ref="L3" si="12">$B$3</f>
        <v>MG001011/2025</v>
      </c>
      <c r="M3" s="212"/>
      <c r="N3" s="212" t="str">
        <f t="shared" ref="N3" si="13">$B$3</f>
        <v>MG001011/2025</v>
      </c>
      <c r="O3" s="212"/>
      <c r="P3" s="212" t="str">
        <f t="shared" ref="P3" si="14">$B$3</f>
        <v>MG001011/2025</v>
      </c>
      <c r="Q3" s="212"/>
      <c r="R3" s="212" t="str">
        <f t="shared" ref="R3" si="15">$B$3</f>
        <v>MG001011/2025</v>
      </c>
      <c r="S3" s="212"/>
      <c r="T3" s="212" t="str">
        <f t="shared" ref="T3" si="16">$B$3</f>
        <v>MG001011/2025</v>
      </c>
      <c r="U3" s="212"/>
      <c r="V3" s="212" t="str">
        <f t="shared" ref="V3:X3" si="17">$B$3</f>
        <v>MG001011/2025</v>
      </c>
      <c r="W3" s="211"/>
      <c r="X3" s="212" t="str">
        <f t="shared" si="17"/>
        <v>MG001011/2025</v>
      </c>
      <c r="Y3" s="213"/>
    </row>
    <row r="4" spans="1:25" ht="15" customHeight="1" x14ac:dyDescent="0.25">
      <c r="A4" s="84" t="s">
        <v>3</v>
      </c>
      <c r="B4" s="211" t="s">
        <v>105</v>
      </c>
      <c r="C4" s="211"/>
      <c r="D4" s="212" t="s">
        <v>106</v>
      </c>
      <c r="E4" s="212"/>
      <c r="F4" s="212" t="s">
        <v>107</v>
      </c>
      <c r="G4" s="212"/>
      <c r="H4" s="212" t="s">
        <v>108</v>
      </c>
      <c r="I4" s="212"/>
      <c r="J4" s="212" t="s">
        <v>109</v>
      </c>
      <c r="K4" s="212"/>
      <c r="L4" s="214" t="s">
        <v>110</v>
      </c>
      <c r="M4" s="214"/>
      <c r="N4" s="212" t="s">
        <v>111</v>
      </c>
      <c r="O4" s="212"/>
      <c r="P4" s="212" t="s">
        <v>112</v>
      </c>
      <c r="Q4" s="212"/>
      <c r="R4" s="212" t="s">
        <v>113</v>
      </c>
      <c r="S4" s="212"/>
      <c r="T4" s="212" t="s">
        <v>114</v>
      </c>
      <c r="U4" s="212"/>
      <c r="V4" s="212" t="s">
        <v>115</v>
      </c>
      <c r="W4" s="211"/>
      <c r="X4" s="212" t="s">
        <v>169</v>
      </c>
      <c r="Y4" s="213"/>
    </row>
    <row r="5" spans="1:25" ht="15" customHeight="1" x14ac:dyDescent="0.25">
      <c r="A5" s="38" t="s">
        <v>38</v>
      </c>
      <c r="B5" s="215">
        <v>25</v>
      </c>
      <c r="C5" s="215"/>
      <c r="D5" s="235">
        <v>15</v>
      </c>
      <c r="E5" s="235"/>
      <c r="F5" s="235">
        <v>25</v>
      </c>
      <c r="G5" s="235"/>
      <c r="H5" s="235">
        <v>15</v>
      </c>
      <c r="I5" s="235"/>
      <c r="J5" s="235">
        <v>15</v>
      </c>
      <c r="K5" s="235"/>
      <c r="L5" s="215">
        <v>15</v>
      </c>
      <c r="M5" s="215"/>
      <c r="N5" s="235">
        <v>15</v>
      </c>
      <c r="O5" s="235"/>
      <c r="P5" s="235">
        <v>15</v>
      </c>
      <c r="Q5" s="235"/>
      <c r="R5" s="235">
        <v>15</v>
      </c>
      <c r="S5" s="235"/>
      <c r="T5" s="235">
        <v>15</v>
      </c>
      <c r="U5" s="235"/>
      <c r="V5" s="235">
        <v>15</v>
      </c>
      <c r="W5" s="215"/>
      <c r="X5" s="235">
        <v>15</v>
      </c>
      <c r="Y5" s="249"/>
    </row>
    <row r="6" spans="1:25" x14ac:dyDescent="0.25">
      <c r="A6" s="39" t="s">
        <v>39</v>
      </c>
      <c r="B6" s="218"/>
      <c r="C6" s="219"/>
      <c r="D6" s="218"/>
      <c r="E6" s="218"/>
      <c r="F6" s="218"/>
      <c r="G6" s="218"/>
      <c r="H6" s="218"/>
      <c r="I6" s="218"/>
      <c r="J6" s="218"/>
      <c r="K6" s="218"/>
      <c r="L6" s="218"/>
      <c r="M6" s="219"/>
      <c r="N6" s="218"/>
      <c r="O6" s="218"/>
      <c r="P6" s="218"/>
      <c r="Q6" s="218"/>
      <c r="R6" s="218"/>
      <c r="S6" s="218"/>
      <c r="T6" s="218"/>
      <c r="U6" s="218"/>
      <c r="V6" s="218"/>
      <c r="W6" s="239"/>
      <c r="X6" s="218"/>
      <c r="Y6" s="219"/>
    </row>
    <row r="7" spans="1:25" x14ac:dyDescent="0.25">
      <c r="A7" s="40" t="s">
        <v>40</v>
      </c>
      <c r="B7" s="214" t="s">
        <v>41</v>
      </c>
      <c r="C7" s="214"/>
      <c r="D7" s="233" t="s">
        <v>41</v>
      </c>
      <c r="E7" s="233"/>
      <c r="F7" s="233" t="s">
        <v>41</v>
      </c>
      <c r="G7" s="233"/>
      <c r="H7" s="233" t="s">
        <v>41</v>
      </c>
      <c r="I7" s="233"/>
      <c r="J7" s="233" t="s">
        <v>41</v>
      </c>
      <c r="K7" s="233"/>
      <c r="L7" s="214" t="s">
        <v>41</v>
      </c>
      <c r="M7" s="214"/>
      <c r="N7" s="233" t="s">
        <v>41</v>
      </c>
      <c r="O7" s="233"/>
      <c r="P7" s="233" t="s">
        <v>41</v>
      </c>
      <c r="Q7" s="233"/>
      <c r="R7" s="233" t="s">
        <v>41</v>
      </c>
      <c r="S7" s="233"/>
      <c r="T7" s="233" t="s">
        <v>41</v>
      </c>
      <c r="U7" s="233"/>
      <c r="V7" s="233" t="s">
        <v>41</v>
      </c>
      <c r="W7" s="214"/>
      <c r="X7" s="233" t="s">
        <v>41</v>
      </c>
      <c r="Y7" s="250"/>
    </row>
    <row r="8" spans="1:25" x14ac:dyDescent="0.25">
      <c r="A8" s="41" t="s">
        <v>42</v>
      </c>
      <c r="B8" s="217">
        <f>SUM(B9:C12)</f>
        <v>906.97</v>
      </c>
      <c r="C8" s="217"/>
      <c r="D8" s="234">
        <f t="shared" ref="D8" si="18">SUM(D9:E12)</f>
        <v>544.17999999999995</v>
      </c>
      <c r="E8" s="234"/>
      <c r="F8" s="234">
        <f>SUM(F9:G12)</f>
        <v>906.97</v>
      </c>
      <c r="G8" s="234"/>
      <c r="H8" s="234">
        <f t="shared" ref="H8" si="19">SUM(H9:I12)</f>
        <v>544.17999999999995</v>
      </c>
      <c r="I8" s="234"/>
      <c r="J8" s="234">
        <f>SUM(J9:K12)</f>
        <v>544.17999999999995</v>
      </c>
      <c r="K8" s="234"/>
      <c r="L8" s="217">
        <f>SUM(L9:M12)</f>
        <v>544.17999999999995</v>
      </c>
      <c r="M8" s="217"/>
      <c r="N8" s="234">
        <f>SUM(N9:O12)</f>
        <v>544.17999999999995</v>
      </c>
      <c r="O8" s="234"/>
      <c r="P8" s="234">
        <f t="shared" ref="P8" si="20">SUM(P9:Q12)</f>
        <v>544.17999999999995</v>
      </c>
      <c r="Q8" s="234"/>
      <c r="R8" s="234">
        <f t="shared" ref="R8" si="21">SUM(R9:S12)</f>
        <v>544.17999999999995</v>
      </c>
      <c r="S8" s="234"/>
      <c r="T8" s="234">
        <f>SUM(T9:U12)</f>
        <v>544.17999999999995</v>
      </c>
      <c r="U8" s="234"/>
      <c r="V8" s="234">
        <f t="shared" ref="V8" si="22">SUM(V9:W12)</f>
        <v>544.17999999999995</v>
      </c>
      <c r="W8" s="217"/>
      <c r="X8" s="234">
        <f t="shared" ref="X8" si="23">SUM(X9:Y12)</f>
        <v>544.17999999999995</v>
      </c>
      <c r="Y8" s="251"/>
    </row>
    <row r="9" spans="1:25" x14ac:dyDescent="0.25">
      <c r="A9" s="60" t="s">
        <v>43</v>
      </c>
      <c r="B9" s="220">
        <f>ROUND(B1/44*B5,2)</f>
        <v>906.97</v>
      </c>
      <c r="C9" s="220"/>
      <c r="D9" s="231">
        <f t="shared" ref="D9" si="24">ROUND(D1/44*D5,2)</f>
        <v>544.17999999999995</v>
      </c>
      <c r="E9" s="231"/>
      <c r="F9" s="231">
        <f>ROUND(F1/44*F5,2)</f>
        <v>906.97</v>
      </c>
      <c r="G9" s="231"/>
      <c r="H9" s="231">
        <f t="shared" ref="H9" si="25">ROUND(H1/44*H5,2)</f>
        <v>544.17999999999995</v>
      </c>
      <c r="I9" s="231"/>
      <c r="J9" s="231">
        <f>ROUND(J1/44*J5,2)</f>
        <v>544.17999999999995</v>
      </c>
      <c r="K9" s="231"/>
      <c r="L9" s="232">
        <f>ROUND(L1/44*L5,2)</f>
        <v>544.17999999999995</v>
      </c>
      <c r="M9" s="232"/>
      <c r="N9" s="231">
        <f>ROUND(N1/44*N5,2)</f>
        <v>544.17999999999995</v>
      </c>
      <c r="O9" s="231"/>
      <c r="P9" s="231">
        <f t="shared" ref="P9" si="26">ROUND(P1/44*P5,2)</f>
        <v>544.17999999999995</v>
      </c>
      <c r="Q9" s="231"/>
      <c r="R9" s="231">
        <f t="shared" ref="R9" si="27">ROUND(R1/44*R5,2)</f>
        <v>544.17999999999995</v>
      </c>
      <c r="S9" s="231"/>
      <c r="T9" s="231">
        <f t="shared" ref="T9" si="28">ROUND(T1/44*T5,2)</f>
        <v>544.17999999999995</v>
      </c>
      <c r="U9" s="231"/>
      <c r="V9" s="231">
        <f t="shared" ref="V9" si="29">ROUND(V1/44*V5,2)</f>
        <v>544.17999999999995</v>
      </c>
      <c r="W9" s="220"/>
      <c r="X9" s="231">
        <f t="shared" ref="X9" si="30">ROUND(X1/44*X5,2)</f>
        <v>544.17999999999995</v>
      </c>
      <c r="Y9" s="252"/>
    </row>
    <row r="10" spans="1:25" ht="38.25" x14ac:dyDescent="0.25">
      <c r="A10" s="60" t="s">
        <v>44</v>
      </c>
      <c r="B10" s="220"/>
      <c r="C10" s="220"/>
      <c r="D10" s="231"/>
      <c r="E10" s="231"/>
      <c r="F10" s="231"/>
      <c r="G10" s="231"/>
      <c r="H10" s="231"/>
      <c r="I10" s="231"/>
      <c r="J10" s="231"/>
      <c r="K10" s="231"/>
      <c r="L10" s="232"/>
      <c r="M10" s="232"/>
      <c r="N10" s="231"/>
      <c r="O10" s="231"/>
      <c r="P10" s="231"/>
      <c r="Q10" s="231"/>
      <c r="R10" s="231"/>
      <c r="S10" s="231"/>
      <c r="T10" s="231"/>
      <c r="U10" s="231"/>
      <c r="V10" s="231"/>
      <c r="W10" s="220"/>
      <c r="X10" s="231"/>
      <c r="Y10" s="252"/>
    </row>
    <row r="11" spans="1:25" x14ac:dyDescent="0.25">
      <c r="A11" s="60" t="s">
        <v>45</v>
      </c>
      <c r="B11" s="220"/>
      <c r="C11" s="220"/>
      <c r="D11" s="231"/>
      <c r="E11" s="231"/>
      <c r="F11" s="231"/>
      <c r="G11" s="231"/>
      <c r="H11" s="231"/>
      <c r="I11" s="231"/>
      <c r="J11" s="231"/>
      <c r="K11" s="231"/>
      <c r="L11" s="232"/>
      <c r="M11" s="232"/>
      <c r="N11" s="231"/>
      <c r="O11" s="231"/>
      <c r="P11" s="231"/>
      <c r="Q11" s="231"/>
      <c r="R11" s="231"/>
      <c r="S11" s="231"/>
      <c r="T11" s="231"/>
      <c r="U11" s="231"/>
      <c r="V11" s="231"/>
      <c r="W11" s="220"/>
      <c r="X11" s="231"/>
      <c r="Y11" s="252"/>
    </row>
    <row r="12" spans="1:25" x14ac:dyDescent="0.25">
      <c r="A12" s="60" t="s">
        <v>46</v>
      </c>
      <c r="B12" s="220"/>
      <c r="C12" s="220"/>
      <c r="D12" s="231"/>
      <c r="E12" s="231"/>
      <c r="F12" s="231"/>
      <c r="G12" s="231"/>
      <c r="H12" s="231"/>
      <c r="I12" s="231"/>
      <c r="J12" s="231"/>
      <c r="K12" s="231"/>
      <c r="L12" s="232"/>
      <c r="M12" s="232"/>
      <c r="N12" s="231"/>
      <c r="O12" s="231"/>
      <c r="P12" s="231"/>
      <c r="Q12" s="231"/>
      <c r="R12" s="231"/>
      <c r="S12" s="231"/>
      <c r="T12" s="231"/>
      <c r="U12" s="231"/>
      <c r="V12" s="231"/>
      <c r="W12" s="220"/>
      <c r="X12" s="231"/>
      <c r="Y12" s="252"/>
    </row>
    <row r="13" spans="1:25" x14ac:dyDescent="0.25">
      <c r="A13" s="42"/>
      <c r="B13" s="221"/>
      <c r="C13" s="221"/>
      <c r="D13" s="230"/>
      <c r="E13" s="230"/>
      <c r="F13" s="230"/>
      <c r="G13" s="230"/>
      <c r="H13" s="230"/>
      <c r="I13" s="230"/>
      <c r="J13" s="230"/>
      <c r="K13" s="230"/>
      <c r="L13" s="221"/>
      <c r="M13" s="221"/>
      <c r="N13" s="230"/>
      <c r="O13" s="230"/>
      <c r="P13" s="230"/>
      <c r="Q13" s="230"/>
      <c r="R13" s="230"/>
      <c r="S13" s="230"/>
      <c r="T13" s="230"/>
      <c r="U13" s="230"/>
      <c r="V13" s="230"/>
      <c r="W13" s="221"/>
      <c r="X13" s="230"/>
      <c r="Y13" s="253"/>
    </row>
    <row r="14" spans="1:25" ht="25.5" x14ac:dyDescent="0.25">
      <c r="A14" s="43" t="s">
        <v>47</v>
      </c>
      <c r="B14" s="222"/>
      <c r="C14" s="223"/>
      <c r="D14" s="222"/>
      <c r="E14" s="222"/>
      <c r="F14" s="222"/>
      <c r="G14" s="222"/>
      <c r="H14" s="222"/>
      <c r="I14" s="222"/>
      <c r="J14" s="222"/>
      <c r="K14" s="222"/>
      <c r="L14" s="222"/>
      <c r="M14" s="223"/>
      <c r="N14" s="222"/>
      <c r="O14" s="222"/>
      <c r="P14" s="222"/>
      <c r="Q14" s="222"/>
      <c r="R14" s="222"/>
      <c r="S14" s="222"/>
      <c r="T14" s="222"/>
      <c r="U14" s="222"/>
      <c r="V14" s="222"/>
      <c r="W14" s="240"/>
      <c r="X14" s="222"/>
      <c r="Y14" s="223"/>
    </row>
    <row r="15" spans="1:25" x14ac:dyDescent="0.25">
      <c r="A15" s="38" t="s">
        <v>48</v>
      </c>
      <c r="B15" s="44" t="s">
        <v>49</v>
      </c>
      <c r="C15" s="3" t="s">
        <v>41</v>
      </c>
      <c r="D15" s="44" t="s">
        <v>49</v>
      </c>
      <c r="E15" s="3" t="s">
        <v>41</v>
      </c>
      <c r="F15" s="44" t="s">
        <v>49</v>
      </c>
      <c r="G15" s="3" t="s">
        <v>41</v>
      </c>
      <c r="H15" s="44" t="s">
        <v>49</v>
      </c>
      <c r="I15" s="3" t="s">
        <v>41</v>
      </c>
      <c r="J15" s="44" t="s">
        <v>49</v>
      </c>
      <c r="K15" s="3" t="s">
        <v>41</v>
      </c>
      <c r="L15" s="44" t="s">
        <v>49</v>
      </c>
      <c r="M15" s="3" t="s">
        <v>41</v>
      </c>
      <c r="N15" s="44" t="s">
        <v>49</v>
      </c>
      <c r="O15" s="3" t="s">
        <v>41</v>
      </c>
      <c r="P15" s="44" t="s">
        <v>49</v>
      </c>
      <c r="Q15" s="3" t="s">
        <v>41</v>
      </c>
      <c r="R15" s="44" t="s">
        <v>49</v>
      </c>
      <c r="S15" s="3" t="s">
        <v>41</v>
      </c>
      <c r="T15" s="44" t="s">
        <v>49</v>
      </c>
      <c r="U15" s="92" t="s">
        <v>41</v>
      </c>
      <c r="V15" s="44" t="s">
        <v>49</v>
      </c>
      <c r="W15" s="3" t="s">
        <v>41</v>
      </c>
      <c r="X15" s="44" t="s">
        <v>49</v>
      </c>
      <c r="Y15" s="3" t="s">
        <v>41</v>
      </c>
    </row>
    <row r="16" spans="1:25" x14ac:dyDescent="0.25">
      <c r="A16" s="42" t="s">
        <v>50</v>
      </c>
      <c r="B16" s="26">
        <f>'D-I'!B16</f>
        <v>0.2</v>
      </c>
      <c r="C16" s="13">
        <f>ROUND(B$8*B16,2)</f>
        <v>181.39</v>
      </c>
      <c r="D16" s="28">
        <f t="shared" ref="D16:X23" si="31">$B16</f>
        <v>0.2</v>
      </c>
      <c r="E16" s="13">
        <f t="shared" ref="E16:E23" si="32">ROUND(D$8*D16,2)</f>
        <v>108.84</v>
      </c>
      <c r="F16" s="28">
        <f t="shared" si="31"/>
        <v>0.2</v>
      </c>
      <c r="G16" s="13">
        <f t="shared" ref="G16:G23" si="33">ROUND(F$8*F16,2)</f>
        <v>181.39</v>
      </c>
      <c r="H16" s="28">
        <f t="shared" si="31"/>
        <v>0.2</v>
      </c>
      <c r="I16" s="13">
        <f t="shared" ref="I16:I23" si="34">ROUND(H$8*H16,2)</f>
        <v>108.84</v>
      </c>
      <c r="J16" s="28">
        <f t="shared" si="31"/>
        <v>0.2</v>
      </c>
      <c r="K16" s="13">
        <f t="shared" ref="K16:K23" si="35">ROUND(J$8*J16,2)</f>
        <v>108.84</v>
      </c>
      <c r="L16" s="86">
        <f t="shared" ref="L16:L23" si="36">$B16</f>
        <v>0.2</v>
      </c>
      <c r="M16" s="13">
        <f t="shared" ref="M16:M23" si="37">ROUND(L$8*L16,2)</f>
        <v>108.84</v>
      </c>
      <c r="N16" s="28">
        <f t="shared" ref="N16:N23" si="38">$B16</f>
        <v>0.2</v>
      </c>
      <c r="O16" s="13">
        <f t="shared" ref="O16:O23" si="39">ROUND(N$8*N16,2)</f>
        <v>108.84</v>
      </c>
      <c r="P16" s="28">
        <f t="shared" si="31"/>
        <v>0.2</v>
      </c>
      <c r="Q16" s="13">
        <f>ROUND(P$8*P16,2)</f>
        <v>108.84</v>
      </c>
      <c r="R16" s="28">
        <f t="shared" si="31"/>
        <v>0.2</v>
      </c>
      <c r="S16" s="13">
        <f t="shared" ref="S16:S23" si="40">ROUND(R$8*R16,2)</f>
        <v>108.84</v>
      </c>
      <c r="T16" s="28">
        <f t="shared" ref="T16:T23" si="41">$B16</f>
        <v>0.2</v>
      </c>
      <c r="U16" s="93">
        <f t="shared" ref="U16:U23" si="42">ROUND(T$8*T16,2)</f>
        <v>108.84</v>
      </c>
      <c r="V16" s="28">
        <f t="shared" si="31"/>
        <v>0.2</v>
      </c>
      <c r="W16" s="13">
        <f t="shared" ref="W16:W23" si="43">ROUND(V$8*V16,2)</f>
        <v>108.84</v>
      </c>
      <c r="X16" s="28">
        <f t="shared" si="31"/>
        <v>0.2</v>
      </c>
      <c r="Y16" s="13">
        <f t="shared" ref="Y16:Y23" si="44">ROUND(X$8*X16,2)</f>
        <v>108.84</v>
      </c>
    </row>
    <row r="17" spans="1:25" x14ac:dyDescent="0.25">
      <c r="A17" s="42" t="s">
        <v>51</v>
      </c>
      <c r="B17" s="26">
        <f>'D-I'!B17</f>
        <v>0</v>
      </c>
      <c r="C17" s="13">
        <f t="shared" ref="C17:C23" si="45">ROUND(B$8*B17,2)</f>
        <v>0</v>
      </c>
      <c r="D17" s="28">
        <f t="shared" si="31"/>
        <v>0</v>
      </c>
      <c r="E17" s="13">
        <f t="shared" si="32"/>
        <v>0</v>
      </c>
      <c r="F17" s="28">
        <f t="shared" si="31"/>
        <v>0</v>
      </c>
      <c r="G17" s="13">
        <f t="shared" si="33"/>
        <v>0</v>
      </c>
      <c r="H17" s="28">
        <f t="shared" si="31"/>
        <v>0</v>
      </c>
      <c r="I17" s="13">
        <f t="shared" si="34"/>
        <v>0</v>
      </c>
      <c r="J17" s="28">
        <f t="shared" si="31"/>
        <v>0</v>
      </c>
      <c r="K17" s="13">
        <f t="shared" si="35"/>
        <v>0</v>
      </c>
      <c r="L17" s="86">
        <f t="shared" si="36"/>
        <v>0</v>
      </c>
      <c r="M17" s="13">
        <f t="shared" si="37"/>
        <v>0</v>
      </c>
      <c r="N17" s="28">
        <f t="shared" si="38"/>
        <v>0</v>
      </c>
      <c r="O17" s="13">
        <f t="shared" si="39"/>
        <v>0</v>
      </c>
      <c r="P17" s="28">
        <f t="shared" si="31"/>
        <v>0</v>
      </c>
      <c r="Q17" s="13">
        <f t="shared" ref="Q17:Q23" si="46">ROUND(P$8*P17,2)</f>
        <v>0</v>
      </c>
      <c r="R17" s="28">
        <f t="shared" si="31"/>
        <v>0</v>
      </c>
      <c r="S17" s="13">
        <f t="shared" si="40"/>
        <v>0</v>
      </c>
      <c r="T17" s="28">
        <f t="shared" si="41"/>
        <v>0</v>
      </c>
      <c r="U17" s="93">
        <f t="shared" si="42"/>
        <v>0</v>
      </c>
      <c r="V17" s="28">
        <f t="shared" si="31"/>
        <v>0</v>
      </c>
      <c r="W17" s="13">
        <f t="shared" si="43"/>
        <v>0</v>
      </c>
      <c r="X17" s="28">
        <f t="shared" si="31"/>
        <v>0</v>
      </c>
      <c r="Y17" s="13">
        <f t="shared" si="44"/>
        <v>0</v>
      </c>
    </row>
    <row r="18" spans="1:25" x14ac:dyDescent="0.25">
      <c r="A18" s="42" t="s">
        <v>52</v>
      </c>
      <c r="B18" s="26">
        <f>'D-I'!B18</f>
        <v>0</v>
      </c>
      <c r="C18" s="13">
        <f t="shared" si="45"/>
        <v>0</v>
      </c>
      <c r="D18" s="28">
        <f t="shared" si="31"/>
        <v>0</v>
      </c>
      <c r="E18" s="13">
        <f t="shared" si="32"/>
        <v>0</v>
      </c>
      <c r="F18" s="28">
        <f t="shared" si="31"/>
        <v>0</v>
      </c>
      <c r="G18" s="13">
        <f t="shared" si="33"/>
        <v>0</v>
      </c>
      <c r="H18" s="28">
        <f t="shared" si="31"/>
        <v>0</v>
      </c>
      <c r="I18" s="13">
        <f t="shared" si="34"/>
        <v>0</v>
      </c>
      <c r="J18" s="28">
        <f t="shared" si="31"/>
        <v>0</v>
      </c>
      <c r="K18" s="13">
        <f t="shared" si="35"/>
        <v>0</v>
      </c>
      <c r="L18" s="86">
        <f t="shared" si="36"/>
        <v>0</v>
      </c>
      <c r="M18" s="13">
        <f t="shared" si="37"/>
        <v>0</v>
      </c>
      <c r="N18" s="28">
        <f t="shared" si="38"/>
        <v>0</v>
      </c>
      <c r="O18" s="13">
        <f t="shared" si="39"/>
        <v>0</v>
      </c>
      <c r="P18" s="28">
        <f t="shared" si="31"/>
        <v>0</v>
      </c>
      <c r="Q18" s="13">
        <f t="shared" si="46"/>
        <v>0</v>
      </c>
      <c r="R18" s="28">
        <f t="shared" si="31"/>
        <v>0</v>
      </c>
      <c r="S18" s="13">
        <f t="shared" si="40"/>
        <v>0</v>
      </c>
      <c r="T18" s="28">
        <f t="shared" si="41"/>
        <v>0</v>
      </c>
      <c r="U18" s="93">
        <f t="shared" si="42"/>
        <v>0</v>
      </c>
      <c r="V18" s="28">
        <f t="shared" si="31"/>
        <v>0</v>
      </c>
      <c r="W18" s="13">
        <f t="shared" si="43"/>
        <v>0</v>
      </c>
      <c r="X18" s="28">
        <f t="shared" si="31"/>
        <v>0</v>
      </c>
      <c r="Y18" s="13">
        <f t="shared" si="44"/>
        <v>0</v>
      </c>
    </row>
    <row r="19" spans="1:25" x14ac:dyDescent="0.25">
      <c r="A19" s="42" t="s">
        <v>53</v>
      </c>
      <c r="B19" s="26">
        <f>'D-I'!B19</f>
        <v>0</v>
      </c>
      <c r="C19" s="13">
        <f t="shared" si="45"/>
        <v>0</v>
      </c>
      <c r="D19" s="28">
        <f t="shared" si="31"/>
        <v>0</v>
      </c>
      <c r="E19" s="13">
        <f t="shared" si="32"/>
        <v>0</v>
      </c>
      <c r="F19" s="28">
        <f t="shared" si="31"/>
        <v>0</v>
      </c>
      <c r="G19" s="13">
        <f t="shared" si="33"/>
        <v>0</v>
      </c>
      <c r="H19" s="28">
        <f t="shared" si="31"/>
        <v>0</v>
      </c>
      <c r="I19" s="13">
        <f t="shared" si="34"/>
        <v>0</v>
      </c>
      <c r="J19" s="28">
        <f t="shared" si="31"/>
        <v>0</v>
      </c>
      <c r="K19" s="13">
        <f t="shared" si="35"/>
        <v>0</v>
      </c>
      <c r="L19" s="86">
        <f t="shared" si="36"/>
        <v>0</v>
      </c>
      <c r="M19" s="13">
        <f t="shared" si="37"/>
        <v>0</v>
      </c>
      <c r="N19" s="28">
        <f t="shared" si="38"/>
        <v>0</v>
      </c>
      <c r="O19" s="13">
        <f t="shared" si="39"/>
        <v>0</v>
      </c>
      <c r="P19" s="28">
        <f t="shared" si="31"/>
        <v>0</v>
      </c>
      <c r="Q19" s="13">
        <f t="shared" si="46"/>
        <v>0</v>
      </c>
      <c r="R19" s="28">
        <f t="shared" si="31"/>
        <v>0</v>
      </c>
      <c r="S19" s="13">
        <f t="shared" si="40"/>
        <v>0</v>
      </c>
      <c r="T19" s="28">
        <f t="shared" si="41"/>
        <v>0</v>
      </c>
      <c r="U19" s="93">
        <f t="shared" si="42"/>
        <v>0</v>
      </c>
      <c r="V19" s="28">
        <f t="shared" si="31"/>
        <v>0</v>
      </c>
      <c r="W19" s="13">
        <f t="shared" si="43"/>
        <v>0</v>
      </c>
      <c r="X19" s="28">
        <f t="shared" si="31"/>
        <v>0</v>
      </c>
      <c r="Y19" s="13">
        <f t="shared" si="44"/>
        <v>0</v>
      </c>
    </row>
    <row r="20" spans="1:25" x14ac:dyDescent="0.25">
      <c r="A20" s="42" t="s">
        <v>54</v>
      </c>
      <c r="B20" s="26">
        <f>'D-I'!B20</f>
        <v>0</v>
      </c>
      <c r="C20" s="13">
        <f t="shared" si="45"/>
        <v>0</v>
      </c>
      <c r="D20" s="28">
        <f t="shared" si="31"/>
        <v>0</v>
      </c>
      <c r="E20" s="13">
        <f t="shared" si="32"/>
        <v>0</v>
      </c>
      <c r="F20" s="28">
        <f t="shared" si="31"/>
        <v>0</v>
      </c>
      <c r="G20" s="13">
        <f t="shared" si="33"/>
        <v>0</v>
      </c>
      <c r="H20" s="28">
        <f t="shared" si="31"/>
        <v>0</v>
      </c>
      <c r="I20" s="13">
        <f t="shared" si="34"/>
        <v>0</v>
      </c>
      <c r="J20" s="28">
        <f t="shared" si="31"/>
        <v>0</v>
      </c>
      <c r="K20" s="13">
        <f t="shared" si="35"/>
        <v>0</v>
      </c>
      <c r="L20" s="86">
        <f t="shared" si="36"/>
        <v>0</v>
      </c>
      <c r="M20" s="13">
        <f t="shared" si="37"/>
        <v>0</v>
      </c>
      <c r="N20" s="28">
        <f t="shared" si="38"/>
        <v>0</v>
      </c>
      <c r="O20" s="13">
        <f t="shared" si="39"/>
        <v>0</v>
      </c>
      <c r="P20" s="28">
        <f t="shared" si="31"/>
        <v>0</v>
      </c>
      <c r="Q20" s="13">
        <f t="shared" si="46"/>
        <v>0</v>
      </c>
      <c r="R20" s="28">
        <f t="shared" si="31"/>
        <v>0</v>
      </c>
      <c r="S20" s="13">
        <f t="shared" si="40"/>
        <v>0</v>
      </c>
      <c r="T20" s="28">
        <f t="shared" si="41"/>
        <v>0</v>
      </c>
      <c r="U20" s="93">
        <f t="shared" si="42"/>
        <v>0</v>
      </c>
      <c r="V20" s="28">
        <f t="shared" si="31"/>
        <v>0</v>
      </c>
      <c r="W20" s="13">
        <f t="shared" si="43"/>
        <v>0</v>
      </c>
      <c r="X20" s="28">
        <f t="shared" si="31"/>
        <v>0</v>
      </c>
      <c r="Y20" s="13">
        <f t="shared" si="44"/>
        <v>0</v>
      </c>
    </row>
    <row r="21" spans="1:25" x14ac:dyDescent="0.25">
      <c r="A21" s="42" t="s">
        <v>55</v>
      </c>
      <c r="B21" s="26">
        <f>'D-I'!B21</f>
        <v>0.08</v>
      </c>
      <c r="C21" s="13">
        <f t="shared" si="45"/>
        <v>72.56</v>
      </c>
      <c r="D21" s="28">
        <f t="shared" si="31"/>
        <v>0.08</v>
      </c>
      <c r="E21" s="13">
        <f t="shared" si="32"/>
        <v>43.53</v>
      </c>
      <c r="F21" s="28">
        <f t="shared" si="31"/>
        <v>0.08</v>
      </c>
      <c r="G21" s="13">
        <f t="shared" si="33"/>
        <v>72.56</v>
      </c>
      <c r="H21" s="28">
        <f t="shared" si="31"/>
        <v>0.08</v>
      </c>
      <c r="I21" s="13">
        <f t="shared" si="34"/>
        <v>43.53</v>
      </c>
      <c r="J21" s="28">
        <f t="shared" si="31"/>
        <v>0.08</v>
      </c>
      <c r="K21" s="13">
        <f t="shared" si="35"/>
        <v>43.53</v>
      </c>
      <c r="L21" s="86">
        <f t="shared" si="36"/>
        <v>0.08</v>
      </c>
      <c r="M21" s="13">
        <f t="shared" si="37"/>
        <v>43.53</v>
      </c>
      <c r="N21" s="28">
        <f t="shared" si="38"/>
        <v>0.08</v>
      </c>
      <c r="O21" s="13">
        <f t="shared" si="39"/>
        <v>43.53</v>
      </c>
      <c r="P21" s="28">
        <f t="shared" si="31"/>
        <v>0.08</v>
      </c>
      <c r="Q21" s="13">
        <f t="shared" si="46"/>
        <v>43.53</v>
      </c>
      <c r="R21" s="28">
        <f t="shared" si="31"/>
        <v>0.08</v>
      </c>
      <c r="S21" s="13">
        <f t="shared" si="40"/>
        <v>43.53</v>
      </c>
      <c r="T21" s="28">
        <f t="shared" si="41"/>
        <v>0.08</v>
      </c>
      <c r="U21" s="93">
        <f t="shared" si="42"/>
        <v>43.53</v>
      </c>
      <c r="V21" s="28">
        <f t="shared" si="31"/>
        <v>0.08</v>
      </c>
      <c r="W21" s="13">
        <f t="shared" si="43"/>
        <v>43.53</v>
      </c>
      <c r="X21" s="28">
        <f t="shared" si="31"/>
        <v>0.08</v>
      </c>
      <c r="Y21" s="13">
        <f t="shared" si="44"/>
        <v>43.53</v>
      </c>
    </row>
    <row r="22" spans="1:25" x14ac:dyDescent="0.25">
      <c r="A22" s="42" t="s">
        <v>56</v>
      </c>
      <c r="B22" s="26">
        <f>'D-I'!B22</f>
        <v>0</v>
      </c>
      <c r="C22" s="13">
        <f t="shared" si="45"/>
        <v>0</v>
      </c>
      <c r="D22" s="28">
        <f t="shared" si="31"/>
        <v>0</v>
      </c>
      <c r="E22" s="13">
        <f t="shared" si="32"/>
        <v>0</v>
      </c>
      <c r="F22" s="28">
        <f t="shared" si="31"/>
        <v>0</v>
      </c>
      <c r="G22" s="13">
        <f t="shared" si="33"/>
        <v>0</v>
      </c>
      <c r="H22" s="28">
        <f t="shared" si="31"/>
        <v>0</v>
      </c>
      <c r="I22" s="13">
        <f t="shared" si="34"/>
        <v>0</v>
      </c>
      <c r="J22" s="28">
        <f t="shared" si="31"/>
        <v>0</v>
      </c>
      <c r="K22" s="13">
        <f t="shared" si="35"/>
        <v>0</v>
      </c>
      <c r="L22" s="86">
        <f t="shared" si="36"/>
        <v>0</v>
      </c>
      <c r="M22" s="13">
        <f t="shared" si="37"/>
        <v>0</v>
      </c>
      <c r="N22" s="28">
        <f t="shared" si="38"/>
        <v>0</v>
      </c>
      <c r="O22" s="13">
        <f t="shared" si="39"/>
        <v>0</v>
      </c>
      <c r="P22" s="28">
        <f t="shared" si="31"/>
        <v>0</v>
      </c>
      <c r="Q22" s="13">
        <f t="shared" si="46"/>
        <v>0</v>
      </c>
      <c r="R22" s="28">
        <f t="shared" si="31"/>
        <v>0</v>
      </c>
      <c r="S22" s="13">
        <f t="shared" si="40"/>
        <v>0</v>
      </c>
      <c r="T22" s="28">
        <f t="shared" si="41"/>
        <v>0</v>
      </c>
      <c r="U22" s="93">
        <f t="shared" si="42"/>
        <v>0</v>
      </c>
      <c r="V22" s="28">
        <f t="shared" si="31"/>
        <v>0</v>
      </c>
      <c r="W22" s="13">
        <f t="shared" si="43"/>
        <v>0</v>
      </c>
      <c r="X22" s="28">
        <f t="shared" si="31"/>
        <v>0</v>
      </c>
      <c r="Y22" s="13">
        <f t="shared" si="44"/>
        <v>0</v>
      </c>
    </row>
    <row r="23" spans="1:25" x14ac:dyDescent="0.25">
      <c r="A23" s="42" t="s">
        <v>57</v>
      </c>
      <c r="B23" s="26">
        <f>'D-I'!B23</f>
        <v>0</v>
      </c>
      <c r="C23" s="13">
        <f t="shared" si="45"/>
        <v>0</v>
      </c>
      <c r="D23" s="28">
        <f t="shared" si="31"/>
        <v>0</v>
      </c>
      <c r="E23" s="13">
        <f t="shared" si="32"/>
        <v>0</v>
      </c>
      <c r="F23" s="28">
        <f t="shared" si="31"/>
        <v>0</v>
      </c>
      <c r="G23" s="13">
        <f t="shared" si="33"/>
        <v>0</v>
      </c>
      <c r="H23" s="28">
        <f t="shared" si="31"/>
        <v>0</v>
      </c>
      <c r="I23" s="13">
        <f t="shared" si="34"/>
        <v>0</v>
      </c>
      <c r="J23" s="28">
        <f t="shared" si="31"/>
        <v>0</v>
      </c>
      <c r="K23" s="13">
        <f t="shared" si="35"/>
        <v>0</v>
      </c>
      <c r="L23" s="86">
        <f t="shared" si="36"/>
        <v>0</v>
      </c>
      <c r="M23" s="13">
        <f t="shared" si="37"/>
        <v>0</v>
      </c>
      <c r="N23" s="28">
        <f t="shared" si="38"/>
        <v>0</v>
      </c>
      <c r="O23" s="13">
        <f t="shared" si="39"/>
        <v>0</v>
      </c>
      <c r="P23" s="28">
        <f t="shared" si="31"/>
        <v>0</v>
      </c>
      <c r="Q23" s="13">
        <f t="shared" si="46"/>
        <v>0</v>
      </c>
      <c r="R23" s="28">
        <f t="shared" si="31"/>
        <v>0</v>
      </c>
      <c r="S23" s="13">
        <f t="shared" si="40"/>
        <v>0</v>
      </c>
      <c r="T23" s="28">
        <f t="shared" si="41"/>
        <v>0</v>
      </c>
      <c r="U23" s="93">
        <f t="shared" si="42"/>
        <v>0</v>
      </c>
      <c r="V23" s="28">
        <f t="shared" si="31"/>
        <v>0</v>
      </c>
      <c r="W23" s="13">
        <f t="shared" si="43"/>
        <v>0</v>
      </c>
      <c r="X23" s="28">
        <f t="shared" si="31"/>
        <v>0</v>
      </c>
      <c r="Y23" s="13">
        <f t="shared" si="44"/>
        <v>0</v>
      </c>
    </row>
    <row r="24" spans="1:25" x14ac:dyDescent="0.25">
      <c r="A24" s="38" t="s">
        <v>58</v>
      </c>
      <c r="B24" s="44" t="s">
        <v>49</v>
      </c>
      <c r="C24" s="3" t="s">
        <v>41</v>
      </c>
      <c r="D24" s="44" t="s">
        <v>49</v>
      </c>
      <c r="E24" s="3" t="s">
        <v>41</v>
      </c>
      <c r="F24" s="44" t="s">
        <v>49</v>
      </c>
      <c r="G24" s="3" t="s">
        <v>41</v>
      </c>
      <c r="H24" s="44" t="s">
        <v>49</v>
      </c>
      <c r="I24" s="3" t="s">
        <v>41</v>
      </c>
      <c r="J24" s="44" t="s">
        <v>49</v>
      </c>
      <c r="K24" s="3" t="s">
        <v>41</v>
      </c>
      <c r="L24" s="44" t="s">
        <v>49</v>
      </c>
      <c r="M24" s="3" t="s">
        <v>41</v>
      </c>
      <c r="N24" s="44" t="s">
        <v>49</v>
      </c>
      <c r="O24" s="3" t="s">
        <v>41</v>
      </c>
      <c r="P24" s="44" t="s">
        <v>49</v>
      </c>
      <c r="Q24" s="3" t="s">
        <v>41</v>
      </c>
      <c r="R24" s="44" t="s">
        <v>49</v>
      </c>
      <c r="S24" s="3" t="s">
        <v>41</v>
      </c>
      <c r="T24" s="44" t="s">
        <v>49</v>
      </c>
      <c r="U24" s="92" t="s">
        <v>41</v>
      </c>
      <c r="V24" s="44" t="s">
        <v>49</v>
      </c>
      <c r="W24" s="3" t="s">
        <v>41</v>
      </c>
      <c r="X24" s="44" t="s">
        <v>49</v>
      </c>
      <c r="Y24" s="3" t="s">
        <v>41</v>
      </c>
    </row>
    <row r="25" spans="1:25" x14ac:dyDescent="0.25">
      <c r="A25" s="42" t="s">
        <v>59</v>
      </c>
      <c r="B25" s="26">
        <f>'D-I'!B25</f>
        <v>0.1111</v>
      </c>
      <c r="C25" s="13">
        <f t="shared" ref="C25:C31" si="47">ROUND(B$8*B25,2)</f>
        <v>100.76</v>
      </c>
      <c r="D25" s="28">
        <f t="shared" ref="D25:X31" si="48">$B25</f>
        <v>0.1111</v>
      </c>
      <c r="E25" s="13">
        <f t="shared" ref="E25:E31" si="49">ROUND(D$8*D25,2)</f>
        <v>60.46</v>
      </c>
      <c r="F25" s="28">
        <f t="shared" si="48"/>
        <v>0.1111</v>
      </c>
      <c r="G25" s="13">
        <f t="shared" ref="G25:G31" si="50">ROUND(F$8*F25,2)</f>
        <v>100.76</v>
      </c>
      <c r="H25" s="28">
        <f t="shared" si="48"/>
        <v>0.1111</v>
      </c>
      <c r="I25" s="13">
        <f t="shared" ref="I25:I31" si="51">ROUND(H$8*H25,2)</f>
        <v>60.46</v>
      </c>
      <c r="J25" s="28">
        <f t="shared" si="48"/>
        <v>0.1111</v>
      </c>
      <c r="K25" s="13">
        <f t="shared" ref="K25:K31" si="52">ROUND(J$8*J25,2)</f>
        <v>60.46</v>
      </c>
      <c r="L25" s="86">
        <f t="shared" ref="L25:L31" si="53">$B25</f>
        <v>0.1111</v>
      </c>
      <c r="M25" s="13">
        <f t="shared" ref="M25:M31" si="54">ROUND(L$8*L25,2)</f>
        <v>60.46</v>
      </c>
      <c r="N25" s="28">
        <f t="shared" ref="N25:N31" si="55">$B25</f>
        <v>0.1111</v>
      </c>
      <c r="O25" s="13">
        <f t="shared" ref="O25:O31" si="56">ROUND(N$8*N25,2)</f>
        <v>60.46</v>
      </c>
      <c r="P25" s="28">
        <f t="shared" si="48"/>
        <v>0.1111</v>
      </c>
      <c r="Q25" s="13">
        <f t="shared" ref="Q25:Q31" si="57">ROUND(P$8*P25,2)</f>
        <v>60.46</v>
      </c>
      <c r="R25" s="28">
        <f t="shared" si="48"/>
        <v>0.1111</v>
      </c>
      <c r="S25" s="13">
        <f t="shared" ref="S25:S31" si="58">ROUND(R$8*R25,2)</f>
        <v>60.46</v>
      </c>
      <c r="T25" s="28">
        <f t="shared" ref="T25:T31" si="59">$B25</f>
        <v>0.1111</v>
      </c>
      <c r="U25" s="93">
        <f t="shared" ref="U25:U31" si="60">ROUND(T$8*T25,2)</f>
        <v>60.46</v>
      </c>
      <c r="V25" s="28">
        <f t="shared" si="48"/>
        <v>0.1111</v>
      </c>
      <c r="W25" s="13">
        <f t="shared" ref="W25:W31" si="61">ROUND(V$8*V25,2)</f>
        <v>60.46</v>
      </c>
      <c r="X25" s="28">
        <f t="shared" si="48"/>
        <v>0.1111</v>
      </c>
      <c r="Y25" s="13">
        <f t="shared" ref="Y25:Y31" si="62">ROUND(X$8*X25,2)</f>
        <v>60.46</v>
      </c>
    </row>
    <row r="26" spans="1:25" x14ac:dyDescent="0.25">
      <c r="A26" s="42" t="s">
        <v>60</v>
      </c>
      <c r="B26" s="26">
        <f>'D-I'!B26</f>
        <v>0</v>
      </c>
      <c r="C26" s="13">
        <f t="shared" si="47"/>
        <v>0</v>
      </c>
      <c r="D26" s="62">
        <f t="shared" si="48"/>
        <v>0</v>
      </c>
      <c r="E26" s="13">
        <f t="shared" si="49"/>
        <v>0</v>
      </c>
      <c r="F26" s="62">
        <f t="shared" si="48"/>
        <v>0</v>
      </c>
      <c r="G26" s="13">
        <f t="shared" si="50"/>
        <v>0</v>
      </c>
      <c r="H26" s="62">
        <f t="shared" si="48"/>
        <v>0</v>
      </c>
      <c r="I26" s="13">
        <f t="shared" si="51"/>
        <v>0</v>
      </c>
      <c r="J26" s="62">
        <f t="shared" si="48"/>
        <v>0</v>
      </c>
      <c r="K26" s="13">
        <f t="shared" si="52"/>
        <v>0</v>
      </c>
      <c r="L26" s="87">
        <f t="shared" si="53"/>
        <v>0</v>
      </c>
      <c r="M26" s="13">
        <f t="shared" si="54"/>
        <v>0</v>
      </c>
      <c r="N26" s="62">
        <f t="shared" si="55"/>
        <v>0</v>
      </c>
      <c r="O26" s="13">
        <f t="shared" si="56"/>
        <v>0</v>
      </c>
      <c r="P26" s="62">
        <f t="shared" si="48"/>
        <v>0</v>
      </c>
      <c r="Q26" s="13">
        <f t="shared" si="57"/>
        <v>0</v>
      </c>
      <c r="R26" s="62">
        <f t="shared" si="48"/>
        <v>0</v>
      </c>
      <c r="S26" s="13">
        <f t="shared" si="58"/>
        <v>0</v>
      </c>
      <c r="T26" s="62">
        <f t="shared" si="59"/>
        <v>0</v>
      </c>
      <c r="U26" s="93">
        <f t="shared" si="60"/>
        <v>0</v>
      </c>
      <c r="V26" s="62">
        <f t="shared" si="48"/>
        <v>0</v>
      </c>
      <c r="W26" s="13">
        <f t="shared" si="61"/>
        <v>0</v>
      </c>
      <c r="X26" s="62">
        <f t="shared" si="48"/>
        <v>0</v>
      </c>
      <c r="Y26" s="13">
        <f t="shared" si="62"/>
        <v>0</v>
      </c>
    </row>
    <row r="27" spans="1:25" x14ac:dyDescent="0.25">
      <c r="A27" s="42" t="s">
        <v>61</v>
      </c>
      <c r="B27" s="26">
        <f>'D-I'!B27</f>
        <v>0</v>
      </c>
      <c r="C27" s="13">
        <f t="shared" si="47"/>
        <v>0</v>
      </c>
      <c r="D27" s="62">
        <f t="shared" si="48"/>
        <v>0</v>
      </c>
      <c r="E27" s="13">
        <f t="shared" si="49"/>
        <v>0</v>
      </c>
      <c r="F27" s="62">
        <f t="shared" si="48"/>
        <v>0</v>
      </c>
      <c r="G27" s="13">
        <f t="shared" si="50"/>
        <v>0</v>
      </c>
      <c r="H27" s="62">
        <f t="shared" si="48"/>
        <v>0</v>
      </c>
      <c r="I27" s="13">
        <f t="shared" si="51"/>
        <v>0</v>
      </c>
      <c r="J27" s="62">
        <f t="shared" si="48"/>
        <v>0</v>
      </c>
      <c r="K27" s="13">
        <f t="shared" si="52"/>
        <v>0</v>
      </c>
      <c r="L27" s="87">
        <f t="shared" si="53"/>
        <v>0</v>
      </c>
      <c r="M27" s="13">
        <f t="shared" si="54"/>
        <v>0</v>
      </c>
      <c r="N27" s="62">
        <f t="shared" si="55"/>
        <v>0</v>
      </c>
      <c r="O27" s="13">
        <f t="shared" si="56"/>
        <v>0</v>
      </c>
      <c r="P27" s="62">
        <f t="shared" si="48"/>
        <v>0</v>
      </c>
      <c r="Q27" s="13">
        <f t="shared" si="57"/>
        <v>0</v>
      </c>
      <c r="R27" s="62">
        <f t="shared" si="48"/>
        <v>0</v>
      </c>
      <c r="S27" s="13">
        <f t="shared" si="58"/>
        <v>0</v>
      </c>
      <c r="T27" s="62">
        <f t="shared" si="59"/>
        <v>0</v>
      </c>
      <c r="U27" s="93">
        <f t="shared" si="60"/>
        <v>0</v>
      </c>
      <c r="V27" s="62">
        <f t="shared" si="48"/>
        <v>0</v>
      </c>
      <c r="W27" s="13">
        <f t="shared" si="61"/>
        <v>0</v>
      </c>
      <c r="X27" s="62">
        <f t="shared" si="48"/>
        <v>0</v>
      </c>
      <c r="Y27" s="13">
        <f t="shared" si="62"/>
        <v>0</v>
      </c>
    </row>
    <row r="28" spans="1:25" x14ac:dyDescent="0.25">
      <c r="A28" s="42" t="s">
        <v>62</v>
      </c>
      <c r="B28" s="26">
        <f>'D-I'!B28</f>
        <v>0</v>
      </c>
      <c r="C28" s="13">
        <f t="shared" si="47"/>
        <v>0</v>
      </c>
      <c r="D28" s="62">
        <f t="shared" si="48"/>
        <v>0</v>
      </c>
      <c r="E28" s="13">
        <f t="shared" si="49"/>
        <v>0</v>
      </c>
      <c r="F28" s="62">
        <f t="shared" si="48"/>
        <v>0</v>
      </c>
      <c r="G28" s="13">
        <f t="shared" si="50"/>
        <v>0</v>
      </c>
      <c r="H28" s="62">
        <f t="shared" si="48"/>
        <v>0</v>
      </c>
      <c r="I28" s="13">
        <f t="shared" si="51"/>
        <v>0</v>
      </c>
      <c r="J28" s="62">
        <f t="shared" si="48"/>
        <v>0</v>
      </c>
      <c r="K28" s="13">
        <f t="shared" si="52"/>
        <v>0</v>
      </c>
      <c r="L28" s="87">
        <f t="shared" si="53"/>
        <v>0</v>
      </c>
      <c r="M28" s="13">
        <f t="shared" si="54"/>
        <v>0</v>
      </c>
      <c r="N28" s="62">
        <f t="shared" si="55"/>
        <v>0</v>
      </c>
      <c r="O28" s="13">
        <f t="shared" si="56"/>
        <v>0</v>
      </c>
      <c r="P28" s="62">
        <f t="shared" si="48"/>
        <v>0</v>
      </c>
      <c r="Q28" s="13">
        <f t="shared" si="57"/>
        <v>0</v>
      </c>
      <c r="R28" s="62">
        <f t="shared" si="48"/>
        <v>0</v>
      </c>
      <c r="S28" s="13">
        <f t="shared" si="58"/>
        <v>0</v>
      </c>
      <c r="T28" s="62">
        <f t="shared" si="59"/>
        <v>0</v>
      </c>
      <c r="U28" s="93">
        <f t="shared" si="60"/>
        <v>0</v>
      </c>
      <c r="V28" s="62">
        <f t="shared" si="48"/>
        <v>0</v>
      </c>
      <c r="W28" s="13">
        <f t="shared" si="61"/>
        <v>0</v>
      </c>
      <c r="X28" s="62">
        <f t="shared" si="48"/>
        <v>0</v>
      </c>
      <c r="Y28" s="13">
        <f t="shared" si="62"/>
        <v>0</v>
      </c>
    </row>
    <row r="29" spans="1:25" x14ac:dyDescent="0.25">
      <c r="A29" s="42" t="s">
        <v>63</v>
      </c>
      <c r="B29" s="26">
        <f>'D-I'!B29</f>
        <v>0</v>
      </c>
      <c r="C29" s="13">
        <f t="shared" si="47"/>
        <v>0</v>
      </c>
      <c r="D29" s="62">
        <f t="shared" si="48"/>
        <v>0</v>
      </c>
      <c r="E29" s="13">
        <f t="shared" si="49"/>
        <v>0</v>
      </c>
      <c r="F29" s="62">
        <f t="shared" si="48"/>
        <v>0</v>
      </c>
      <c r="G29" s="13">
        <f t="shared" si="50"/>
        <v>0</v>
      </c>
      <c r="H29" s="62">
        <f t="shared" si="48"/>
        <v>0</v>
      </c>
      <c r="I29" s="13">
        <f t="shared" si="51"/>
        <v>0</v>
      </c>
      <c r="J29" s="62">
        <f t="shared" si="48"/>
        <v>0</v>
      </c>
      <c r="K29" s="13">
        <f t="shared" si="52"/>
        <v>0</v>
      </c>
      <c r="L29" s="87">
        <f t="shared" si="53"/>
        <v>0</v>
      </c>
      <c r="M29" s="13">
        <f t="shared" si="54"/>
        <v>0</v>
      </c>
      <c r="N29" s="62">
        <f t="shared" si="55"/>
        <v>0</v>
      </c>
      <c r="O29" s="13">
        <f t="shared" si="56"/>
        <v>0</v>
      </c>
      <c r="P29" s="62">
        <f t="shared" si="48"/>
        <v>0</v>
      </c>
      <c r="Q29" s="13">
        <f t="shared" si="57"/>
        <v>0</v>
      </c>
      <c r="R29" s="62">
        <f t="shared" si="48"/>
        <v>0</v>
      </c>
      <c r="S29" s="13">
        <f t="shared" si="58"/>
        <v>0</v>
      </c>
      <c r="T29" s="62">
        <f t="shared" si="59"/>
        <v>0</v>
      </c>
      <c r="U29" s="93">
        <f t="shared" si="60"/>
        <v>0</v>
      </c>
      <c r="V29" s="62">
        <f t="shared" si="48"/>
        <v>0</v>
      </c>
      <c r="W29" s="13">
        <f t="shared" si="61"/>
        <v>0</v>
      </c>
      <c r="X29" s="62">
        <f t="shared" si="48"/>
        <v>0</v>
      </c>
      <c r="Y29" s="13">
        <f t="shared" si="62"/>
        <v>0</v>
      </c>
    </row>
    <row r="30" spans="1:25" x14ac:dyDescent="0.25">
      <c r="A30" s="42" t="s">
        <v>163</v>
      </c>
      <c r="B30" s="26">
        <f>'D-I'!B30</f>
        <v>5.4000000000000003E-3</v>
      </c>
      <c r="C30" s="13">
        <f t="shared" si="47"/>
        <v>4.9000000000000004</v>
      </c>
      <c r="D30" s="62">
        <f t="shared" si="48"/>
        <v>5.4000000000000003E-3</v>
      </c>
      <c r="E30" s="13">
        <f t="shared" si="49"/>
        <v>2.94</v>
      </c>
      <c r="F30" s="62">
        <f t="shared" si="48"/>
        <v>5.4000000000000003E-3</v>
      </c>
      <c r="G30" s="13">
        <f t="shared" si="50"/>
        <v>4.9000000000000004</v>
      </c>
      <c r="H30" s="62">
        <f t="shared" si="48"/>
        <v>5.4000000000000003E-3</v>
      </c>
      <c r="I30" s="13">
        <f t="shared" si="51"/>
        <v>2.94</v>
      </c>
      <c r="J30" s="62">
        <f t="shared" si="48"/>
        <v>5.4000000000000003E-3</v>
      </c>
      <c r="K30" s="13">
        <f t="shared" si="52"/>
        <v>2.94</v>
      </c>
      <c r="L30" s="87">
        <f t="shared" si="53"/>
        <v>5.4000000000000003E-3</v>
      </c>
      <c r="M30" s="13">
        <f t="shared" si="54"/>
        <v>2.94</v>
      </c>
      <c r="N30" s="62">
        <f t="shared" si="55"/>
        <v>5.4000000000000003E-3</v>
      </c>
      <c r="O30" s="13">
        <f t="shared" si="56"/>
        <v>2.94</v>
      </c>
      <c r="P30" s="62">
        <f t="shared" si="48"/>
        <v>5.4000000000000003E-3</v>
      </c>
      <c r="Q30" s="13">
        <f t="shared" si="57"/>
        <v>2.94</v>
      </c>
      <c r="R30" s="62">
        <f t="shared" si="48"/>
        <v>5.4000000000000003E-3</v>
      </c>
      <c r="S30" s="13">
        <f t="shared" si="58"/>
        <v>2.94</v>
      </c>
      <c r="T30" s="62">
        <f t="shared" si="59"/>
        <v>5.4000000000000003E-3</v>
      </c>
      <c r="U30" s="93">
        <f t="shared" si="60"/>
        <v>2.94</v>
      </c>
      <c r="V30" s="62">
        <f t="shared" si="48"/>
        <v>5.4000000000000003E-3</v>
      </c>
      <c r="W30" s="13">
        <f t="shared" si="61"/>
        <v>2.94</v>
      </c>
      <c r="X30" s="62">
        <f t="shared" si="48"/>
        <v>5.4000000000000003E-3</v>
      </c>
      <c r="Y30" s="13">
        <f t="shared" si="62"/>
        <v>2.94</v>
      </c>
    </row>
    <row r="31" spans="1:25" x14ac:dyDescent="0.25">
      <c r="A31" s="42" t="s">
        <v>65</v>
      </c>
      <c r="B31" s="26">
        <f>'D-I'!B31</f>
        <v>8.3299999999999999E-2</v>
      </c>
      <c r="C31" s="13">
        <f t="shared" si="47"/>
        <v>75.55</v>
      </c>
      <c r="D31" s="28">
        <f t="shared" si="48"/>
        <v>8.3299999999999999E-2</v>
      </c>
      <c r="E31" s="13">
        <f t="shared" si="49"/>
        <v>45.33</v>
      </c>
      <c r="F31" s="28">
        <f t="shared" si="48"/>
        <v>8.3299999999999999E-2</v>
      </c>
      <c r="G31" s="13">
        <f t="shared" si="50"/>
        <v>75.55</v>
      </c>
      <c r="H31" s="28">
        <f t="shared" si="48"/>
        <v>8.3299999999999999E-2</v>
      </c>
      <c r="I31" s="13">
        <f t="shared" si="51"/>
        <v>45.33</v>
      </c>
      <c r="J31" s="28">
        <f t="shared" si="48"/>
        <v>8.3299999999999999E-2</v>
      </c>
      <c r="K31" s="13">
        <f t="shared" si="52"/>
        <v>45.33</v>
      </c>
      <c r="L31" s="86">
        <f t="shared" si="53"/>
        <v>8.3299999999999999E-2</v>
      </c>
      <c r="M31" s="13">
        <f t="shared" si="54"/>
        <v>45.33</v>
      </c>
      <c r="N31" s="28">
        <f t="shared" si="55"/>
        <v>8.3299999999999999E-2</v>
      </c>
      <c r="O31" s="13">
        <f t="shared" si="56"/>
        <v>45.33</v>
      </c>
      <c r="P31" s="28">
        <f t="shared" si="48"/>
        <v>8.3299999999999999E-2</v>
      </c>
      <c r="Q31" s="13">
        <f t="shared" si="57"/>
        <v>45.33</v>
      </c>
      <c r="R31" s="28">
        <f t="shared" si="48"/>
        <v>8.3299999999999999E-2</v>
      </c>
      <c r="S31" s="13">
        <f t="shared" si="58"/>
        <v>45.33</v>
      </c>
      <c r="T31" s="28">
        <f t="shared" si="59"/>
        <v>8.3299999999999999E-2</v>
      </c>
      <c r="U31" s="93">
        <f t="shared" si="60"/>
        <v>45.33</v>
      </c>
      <c r="V31" s="28">
        <f t="shared" si="48"/>
        <v>8.3299999999999999E-2</v>
      </c>
      <c r="W31" s="13">
        <f t="shared" si="61"/>
        <v>45.33</v>
      </c>
      <c r="X31" s="28">
        <f t="shared" si="48"/>
        <v>8.3299999999999999E-2</v>
      </c>
      <c r="Y31" s="13">
        <f t="shared" si="62"/>
        <v>45.33</v>
      </c>
    </row>
    <row r="32" spans="1:25" x14ac:dyDescent="0.25">
      <c r="A32" s="38" t="s">
        <v>66</v>
      </c>
      <c r="B32" s="44" t="s">
        <v>49</v>
      </c>
      <c r="C32" s="3" t="s">
        <v>41</v>
      </c>
      <c r="D32" s="44" t="s">
        <v>49</v>
      </c>
      <c r="E32" s="3" t="s">
        <v>41</v>
      </c>
      <c r="F32" s="44" t="s">
        <v>49</v>
      </c>
      <c r="G32" s="3" t="s">
        <v>41</v>
      </c>
      <c r="H32" s="44" t="s">
        <v>49</v>
      </c>
      <c r="I32" s="3" t="s">
        <v>41</v>
      </c>
      <c r="J32" s="44" t="s">
        <v>49</v>
      </c>
      <c r="K32" s="3" t="s">
        <v>41</v>
      </c>
      <c r="L32" s="44" t="s">
        <v>49</v>
      </c>
      <c r="M32" s="3" t="s">
        <v>41</v>
      </c>
      <c r="N32" s="44" t="s">
        <v>49</v>
      </c>
      <c r="O32" s="3" t="s">
        <v>41</v>
      </c>
      <c r="P32" s="44" t="s">
        <v>49</v>
      </c>
      <c r="Q32" s="3" t="s">
        <v>41</v>
      </c>
      <c r="R32" s="44" t="s">
        <v>49</v>
      </c>
      <c r="S32" s="3" t="s">
        <v>41</v>
      </c>
      <c r="T32" s="44" t="s">
        <v>49</v>
      </c>
      <c r="U32" s="92" t="s">
        <v>41</v>
      </c>
      <c r="V32" s="44" t="s">
        <v>49</v>
      </c>
      <c r="W32" s="3" t="s">
        <v>41</v>
      </c>
      <c r="X32" s="44" t="s">
        <v>49</v>
      </c>
      <c r="Y32" s="3" t="s">
        <v>41</v>
      </c>
    </row>
    <row r="33" spans="1:25" x14ac:dyDescent="0.25">
      <c r="A33" s="42" t="s">
        <v>67</v>
      </c>
      <c r="B33" s="26">
        <f>'D-I'!B33</f>
        <v>0</v>
      </c>
      <c r="C33" s="13">
        <f t="shared" ref="C33:C35" si="63">ROUND(B$8*B33,2)</f>
        <v>0</v>
      </c>
      <c r="D33" s="28">
        <f t="shared" ref="D33:D35" si="64">$B33</f>
        <v>0</v>
      </c>
      <c r="E33" s="13">
        <f>ROUND(D$8*D33,2)</f>
        <v>0</v>
      </c>
      <c r="F33" s="28">
        <f t="shared" ref="F33:X35" si="65">$B33</f>
        <v>0</v>
      </c>
      <c r="G33" s="13">
        <f>ROUND(F$8*F33,2)</f>
        <v>0</v>
      </c>
      <c r="H33" s="28">
        <f t="shared" si="65"/>
        <v>0</v>
      </c>
      <c r="I33" s="13">
        <f>ROUND(H$8*H33,2)</f>
        <v>0</v>
      </c>
      <c r="J33" s="28">
        <f t="shared" si="65"/>
        <v>0</v>
      </c>
      <c r="K33" s="13">
        <f>ROUND(J$8*J33,2)</f>
        <v>0</v>
      </c>
      <c r="L33" s="86">
        <f>$B33</f>
        <v>0</v>
      </c>
      <c r="M33" s="13">
        <f>ROUND(L$8*L33,2)</f>
        <v>0</v>
      </c>
      <c r="N33" s="28">
        <f>$B33</f>
        <v>0</v>
      </c>
      <c r="O33" s="13">
        <f>ROUND(N$8*N33,2)</f>
        <v>0</v>
      </c>
      <c r="P33" s="28">
        <f>$B33</f>
        <v>0</v>
      </c>
      <c r="Q33" s="13">
        <f t="shared" ref="Q33:Q35" si="66">ROUND(P$8*P33,2)</f>
        <v>0</v>
      </c>
      <c r="R33" s="28">
        <f t="shared" ref="R33:R35" si="67">$B33</f>
        <v>0</v>
      </c>
      <c r="S33" s="13">
        <f t="shared" ref="S33:S35" si="68">ROUND(R$8*R33,2)</f>
        <v>0</v>
      </c>
      <c r="T33" s="28">
        <f>$B33</f>
        <v>0</v>
      </c>
      <c r="U33" s="93">
        <f>ROUND(T$8*T33,2)</f>
        <v>0</v>
      </c>
      <c r="V33" s="28">
        <f t="shared" si="65"/>
        <v>0</v>
      </c>
      <c r="W33" s="13">
        <f t="shared" ref="W33:W35" si="69">ROUND(V$8*V33,2)</f>
        <v>0</v>
      </c>
      <c r="X33" s="28">
        <f t="shared" si="65"/>
        <v>0</v>
      </c>
      <c r="Y33" s="13">
        <f t="shared" ref="Y33:Y35" si="70">ROUND(X$8*X33,2)</f>
        <v>0</v>
      </c>
    </row>
    <row r="34" spans="1:25" x14ac:dyDescent="0.25">
      <c r="A34" s="42" t="s">
        <v>68</v>
      </c>
      <c r="B34" s="26">
        <f>'D-I'!B34</f>
        <v>0</v>
      </c>
      <c r="C34" s="13">
        <f t="shared" si="63"/>
        <v>0</v>
      </c>
      <c r="D34" s="28">
        <f t="shared" si="64"/>
        <v>0</v>
      </c>
      <c r="E34" s="13">
        <f>ROUND(D$8*D34,2)</f>
        <v>0</v>
      </c>
      <c r="F34" s="28">
        <f t="shared" si="65"/>
        <v>0</v>
      </c>
      <c r="G34" s="13">
        <f>ROUND(F$8*F34,2)</f>
        <v>0</v>
      </c>
      <c r="H34" s="28">
        <f t="shared" si="65"/>
        <v>0</v>
      </c>
      <c r="I34" s="13">
        <f>ROUND(H$8*H34,2)</f>
        <v>0</v>
      </c>
      <c r="J34" s="28">
        <f t="shared" si="65"/>
        <v>0</v>
      </c>
      <c r="K34" s="13">
        <f>ROUND(J$8*J34,2)</f>
        <v>0</v>
      </c>
      <c r="L34" s="86">
        <f>$B34</f>
        <v>0</v>
      </c>
      <c r="M34" s="13">
        <f>ROUND(L$8*L34,2)</f>
        <v>0</v>
      </c>
      <c r="N34" s="28">
        <f>$B34</f>
        <v>0</v>
      </c>
      <c r="O34" s="13">
        <f>ROUND(N$8*N34,2)</f>
        <v>0</v>
      </c>
      <c r="P34" s="28">
        <f>$B34</f>
        <v>0</v>
      </c>
      <c r="Q34" s="13">
        <f t="shared" si="66"/>
        <v>0</v>
      </c>
      <c r="R34" s="28">
        <f t="shared" si="67"/>
        <v>0</v>
      </c>
      <c r="S34" s="13">
        <f t="shared" si="68"/>
        <v>0</v>
      </c>
      <c r="T34" s="28">
        <f>$B34</f>
        <v>0</v>
      </c>
      <c r="U34" s="93">
        <f>ROUND(T$8*T34,2)</f>
        <v>0</v>
      </c>
      <c r="V34" s="28">
        <f t="shared" si="65"/>
        <v>0</v>
      </c>
      <c r="W34" s="13">
        <f t="shared" si="69"/>
        <v>0</v>
      </c>
      <c r="X34" s="28">
        <f t="shared" si="65"/>
        <v>0</v>
      </c>
      <c r="Y34" s="13">
        <f t="shared" si="70"/>
        <v>0</v>
      </c>
    </row>
    <row r="35" spans="1:25" x14ac:dyDescent="0.25">
      <c r="A35" s="42" t="s">
        <v>69</v>
      </c>
      <c r="B35" s="26">
        <f>'D-I'!B35</f>
        <v>3.44E-2</v>
      </c>
      <c r="C35" s="13">
        <f t="shared" si="63"/>
        <v>31.2</v>
      </c>
      <c r="D35" s="28">
        <f t="shared" si="64"/>
        <v>3.44E-2</v>
      </c>
      <c r="E35" s="13">
        <f>ROUND(D$8*D35,2)</f>
        <v>18.72</v>
      </c>
      <c r="F35" s="28">
        <f t="shared" si="65"/>
        <v>3.44E-2</v>
      </c>
      <c r="G35" s="13">
        <f>ROUND(F$8*F35,2)</f>
        <v>31.2</v>
      </c>
      <c r="H35" s="28">
        <f t="shared" si="65"/>
        <v>3.44E-2</v>
      </c>
      <c r="I35" s="13">
        <f>ROUND(H$8*H35,2)</f>
        <v>18.72</v>
      </c>
      <c r="J35" s="28">
        <f t="shared" si="65"/>
        <v>3.44E-2</v>
      </c>
      <c r="K35" s="13">
        <f>ROUND(J$8*J35,2)</f>
        <v>18.72</v>
      </c>
      <c r="L35" s="86">
        <f>$B35</f>
        <v>3.44E-2</v>
      </c>
      <c r="M35" s="13">
        <f>ROUND(L$8*L35,2)</f>
        <v>18.72</v>
      </c>
      <c r="N35" s="28">
        <f>$B35</f>
        <v>3.44E-2</v>
      </c>
      <c r="O35" s="13">
        <f>ROUND(N$8*N35,2)</f>
        <v>18.72</v>
      </c>
      <c r="P35" s="28">
        <f>$B35</f>
        <v>3.44E-2</v>
      </c>
      <c r="Q35" s="13">
        <f t="shared" si="66"/>
        <v>18.72</v>
      </c>
      <c r="R35" s="28">
        <f t="shared" si="67"/>
        <v>3.44E-2</v>
      </c>
      <c r="S35" s="13">
        <f t="shared" si="68"/>
        <v>18.72</v>
      </c>
      <c r="T35" s="28">
        <f>$B35</f>
        <v>3.44E-2</v>
      </c>
      <c r="U35" s="93">
        <f>ROUND(T$8*T35,2)</f>
        <v>18.72</v>
      </c>
      <c r="V35" s="28">
        <f t="shared" si="65"/>
        <v>3.44E-2</v>
      </c>
      <c r="W35" s="13">
        <f t="shared" si="69"/>
        <v>18.72</v>
      </c>
      <c r="X35" s="28">
        <f t="shared" si="65"/>
        <v>3.44E-2</v>
      </c>
      <c r="Y35" s="13">
        <f t="shared" si="70"/>
        <v>18.72</v>
      </c>
    </row>
    <row r="36" spans="1:25" x14ac:dyDescent="0.25">
      <c r="A36" s="38" t="s">
        <v>70</v>
      </c>
      <c r="B36" s="44" t="s">
        <v>49</v>
      </c>
      <c r="C36" s="3" t="s">
        <v>41</v>
      </c>
      <c r="D36" s="44" t="s">
        <v>49</v>
      </c>
      <c r="E36" s="3" t="s">
        <v>41</v>
      </c>
      <c r="F36" s="44" t="s">
        <v>49</v>
      </c>
      <c r="G36" s="3" t="s">
        <v>41</v>
      </c>
      <c r="H36" s="44" t="s">
        <v>49</v>
      </c>
      <c r="I36" s="3" t="s">
        <v>41</v>
      </c>
      <c r="J36" s="44" t="s">
        <v>49</v>
      </c>
      <c r="K36" s="3" t="s">
        <v>41</v>
      </c>
      <c r="L36" s="44" t="s">
        <v>49</v>
      </c>
      <c r="M36" s="3" t="s">
        <v>41</v>
      </c>
      <c r="N36" s="44" t="s">
        <v>49</v>
      </c>
      <c r="O36" s="3" t="s">
        <v>41</v>
      </c>
      <c r="P36" s="44" t="s">
        <v>49</v>
      </c>
      <c r="Q36" s="3" t="s">
        <v>41</v>
      </c>
      <c r="R36" s="44" t="s">
        <v>49</v>
      </c>
      <c r="S36" s="3" t="s">
        <v>41</v>
      </c>
      <c r="T36" s="44" t="s">
        <v>49</v>
      </c>
      <c r="U36" s="92" t="s">
        <v>41</v>
      </c>
      <c r="V36" s="44" t="s">
        <v>49</v>
      </c>
      <c r="W36" s="3" t="s">
        <v>41</v>
      </c>
      <c r="X36" s="44" t="s">
        <v>49</v>
      </c>
      <c r="Y36" s="3" t="s">
        <v>41</v>
      </c>
    </row>
    <row r="37" spans="1:25" ht="25.5" x14ac:dyDescent="0.25">
      <c r="A37" s="42" t="s">
        <v>71</v>
      </c>
      <c r="B37" s="45">
        <f>ROUND(SUM(B16:B23)*SUM(B25:B31),4)</f>
        <v>5.5899999999999998E-2</v>
      </c>
      <c r="C37" s="13">
        <f>ROUND(B$8*B37,2)</f>
        <v>50.7</v>
      </c>
      <c r="D37" s="45">
        <f>ROUND(SUM(D16:D23)*SUM(D25:D31),4)</f>
        <v>5.5899999999999998E-2</v>
      </c>
      <c r="E37" s="13">
        <f>ROUND(D$8*D37,2)</f>
        <v>30.42</v>
      </c>
      <c r="F37" s="45">
        <f>ROUND(SUM(F16:F23)*SUM(F25:F31),4)</f>
        <v>5.5899999999999998E-2</v>
      </c>
      <c r="G37" s="13">
        <f>ROUND(F$8*F37,2)</f>
        <v>50.7</v>
      </c>
      <c r="H37" s="45">
        <f>ROUND(SUM(H16:H23)*SUM(H25:H31),4)</f>
        <v>5.5899999999999998E-2</v>
      </c>
      <c r="I37" s="13">
        <f>ROUND(H$8*H37,2)</f>
        <v>30.42</v>
      </c>
      <c r="J37" s="45">
        <f>ROUND(SUM(J16:J23)*SUM(J25:J31),4)</f>
        <v>5.5899999999999998E-2</v>
      </c>
      <c r="K37" s="13">
        <f>ROUND(J$8*J37,2)</f>
        <v>30.42</v>
      </c>
      <c r="L37" s="45">
        <f>ROUND(SUM(L16:L23)*SUM(L25:L31),4)</f>
        <v>5.5899999999999998E-2</v>
      </c>
      <c r="M37" s="13">
        <f>ROUND(L$8*L37,2)</f>
        <v>30.42</v>
      </c>
      <c r="N37" s="45">
        <f>ROUND(SUM(N16:N23)*SUM(N25:N31),4)</f>
        <v>5.5899999999999998E-2</v>
      </c>
      <c r="O37" s="13">
        <f>ROUND(N$8*N37,2)</f>
        <v>30.42</v>
      </c>
      <c r="P37" s="45">
        <f>ROUND(SUM(P16:P23)*SUM(P25:P31),4)</f>
        <v>5.5899999999999998E-2</v>
      </c>
      <c r="Q37" s="13">
        <f>ROUND(P$8*P37,2)</f>
        <v>30.42</v>
      </c>
      <c r="R37" s="45">
        <f>ROUND(SUM(R16:R23)*SUM(R25:R31),4)</f>
        <v>5.5899999999999998E-2</v>
      </c>
      <c r="S37" s="13">
        <f t="shared" ref="S37" si="71">ROUND(R$8*R37,2)</f>
        <v>30.42</v>
      </c>
      <c r="T37" s="45">
        <f>ROUND(SUM(T16:T23)*SUM(T25:T31),4)</f>
        <v>5.5899999999999998E-2</v>
      </c>
      <c r="U37" s="93">
        <f>ROUND(T$8*T37,2)</f>
        <v>30.42</v>
      </c>
      <c r="V37" s="45">
        <f>ROUND(SUM(V16:V23)*SUM(V25:V31),4)</f>
        <v>5.5899999999999998E-2</v>
      </c>
      <c r="W37" s="13">
        <f t="shared" ref="W37" si="72">ROUND(V$8*V37,2)</f>
        <v>30.42</v>
      </c>
      <c r="X37" s="45">
        <f>ROUND(SUM(X16:X23)*SUM(X25:X31),4)</f>
        <v>5.5899999999999998E-2</v>
      </c>
      <c r="Y37" s="13">
        <f t="shared" ref="Y37" si="73">ROUND(X$8*X37,2)</f>
        <v>30.42</v>
      </c>
    </row>
    <row r="38" spans="1:25" x14ac:dyDescent="0.25">
      <c r="A38" s="38" t="s">
        <v>72</v>
      </c>
      <c r="B38" s="46">
        <f>SUM(B16:B37)</f>
        <v>0.57009999999999994</v>
      </c>
      <c r="C38" s="15">
        <f t="shared" ref="C38:S38" si="74">SUM(C16:C37)</f>
        <v>517.05999999999995</v>
      </c>
      <c r="D38" s="46">
        <f>SUM(D16:D37)</f>
        <v>0.57009999999999994</v>
      </c>
      <c r="E38" s="15">
        <f>SUM(E16:E37)</f>
        <v>310.24000000000007</v>
      </c>
      <c r="F38" s="46">
        <f>SUM(F16:F37)</f>
        <v>0.57009999999999994</v>
      </c>
      <c r="G38" s="15">
        <f>SUM(G16:G37)</f>
        <v>517.05999999999995</v>
      </c>
      <c r="H38" s="46">
        <f t="shared" ref="H38:I38" si="75">SUM(H16:H37)</f>
        <v>0.57009999999999994</v>
      </c>
      <c r="I38" s="15">
        <f t="shared" si="75"/>
        <v>310.24000000000007</v>
      </c>
      <c r="J38" s="46">
        <f t="shared" ref="J38:K38" si="76">SUM(J16:J37)</f>
        <v>0.57009999999999994</v>
      </c>
      <c r="K38" s="15">
        <f t="shared" si="76"/>
        <v>310.24000000000007</v>
      </c>
      <c r="L38" s="46">
        <f>SUM(L16:L37)</f>
        <v>0.57009999999999994</v>
      </c>
      <c r="M38" s="15">
        <f>SUM(M16:M37)</f>
        <v>310.24000000000007</v>
      </c>
      <c r="N38" s="46">
        <f>SUM(N16:N37)</f>
        <v>0.57009999999999994</v>
      </c>
      <c r="O38" s="15">
        <f>SUM(O16:O37)</f>
        <v>310.24000000000007</v>
      </c>
      <c r="P38" s="46">
        <f t="shared" si="74"/>
        <v>0.57009999999999994</v>
      </c>
      <c r="Q38" s="15">
        <f t="shared" si="74"/>
        <v>310.24000000000007</v>
      </c>
      <c r="R38" s="46">
        <f t="shared" si="74"/>
        <v>0.57009999999999994</v>
      </c>
      <c r="S38" s="15">
        <f t="shared" si="74"/>
        <v>310.24000000000007</v>
      </c>
      <c r="T38" s="46">
        <f t="shared" ref="T38:U38" si="77">SUM(T16:T37)</f>
        <v>0.57009999999999994</v>
      </c>
      <c r="U38" s="94">
        <f t="shared" si="77"/>
        <v>310.24000000000007</v>
      </c>
      <c r="V38" s="46">
        <f t="shared" ref="V38:W38" si="78">SUM(V16:V37)</f>
        <v>0.57009999999999994</v>
      </c>
      <c r="W38" s="15">
        <f t="shared" si="78"/>
        <v>310.24000000000007</v>
      </c>
      <c r="X38" s="46">
        <f t="shared" ref="X38:Y38" si="79">SUM(X16:X37)</f>
        <v>0.57009999999999994</v>
      </c>
      <c r="Y38" s="15">
        <f t="shared" si="79"/>
        <v>310.24000000000007</v>
      </c>
    </row>
    <row r="39" spans="1:25" x14ac:dyDescent="0.25">
      <c r="A39" s="38" t="s">
        <v>73</v>
      </c>
      <c r="B39" s="47"/>
      <c r="C39" s="15">
        <f>B8+C38</f>
        <v>1424.03</v>
      </c>
      <c r="D39" s="47"/>
      <c r="E39" s="15">
        <f t="shared" ref="E39" si="80">D8+E38</f>
        <v>854.42000000000007</v>
      </c>
      <c r="F39" s="47"/>
      <c r="G39" s="15">
        <f t="shared" ref="G39" si="81">F8+G38</f>
        <v>1424.03</v>
      </c>
      <c r="H39" s="47"/>
      <c r="I39" s="15">
        <f t="shared" ref="I39" si="82">H8+I38</f>
        <v>854.42000000000007</v>
      </c>
      <c r="J39" s="47"/>
      <c r="K39" s="15">
        <f t="shared" ref="K39" si="83">J8+K38</f>
        <v>854.42000000000007</v>
      </c>
      <c r="L39" s="47"/>
      <c r="M39" s="15">
        <f t="shared" ref="M39" si="84">L8+M38</f>
        <v>854.42000000000007</v>
      </c>
      <c r="N39" s="47"/>
      <c r="O39" s="15">
        <f>N8+O38</f>
        <v>854.42000000000007</v>
      </c>
      <c r="P39" s="47"/>
      <c r="Q39" s="15">
        <f t="shared" ref="Q39" si="85">P8+Q38</f>
        <v>854.42000000000007</v>
      </c>
      <c r="R39" s="47"/>
      <c r="S39" s="15">
        <f t="shared" ref="S39" si="86">R8+S38</f>
        <v>854.42000000000007</v>
      </c>
      <c r="T39" s="47"/>
      <c r="U39" s="94">
        <f t="shared" ref="U39" si="87">T8+U38</f>
        <v>854.42000000000007</v>
      </c>
      <c r="V39" s="47"/>
      <c r="W39" s="15">
        <f t="shared" ref="W39" si="88">V8+W38</f>
        <v>854.42000000000007</v>
      </c>
      <c r="X39" s="47"/>
      <c r="Y39" s="15">
        <f t="shared" ref="Y39" si="89">X8+Y38</f>
        <v>854.42000000000007</v>
      </c>
    </row>
    <row r="40" spans="1:25" x14ac:dyDescent="0.25">
      <c r="A40" s="39" t="s">
        <v>74</v>
      </c>
      <c r="B40" s="218"/>
      <c r="C40" s="219"/>
      <c r="D40" s="218"/>
      <c r="E40" s="218"/>
      <c r="F40" s="218"/>
      <c r="G40" s="218"/>
      <c r="H40" s="218"/>
      <c r="I40" s="218"/>
      <c r="J40" s="218"/>
      <c r="K40" s="218"/>
      <c r="L40" s="218"/>
      <c r="M40" s="219"/>
      <c r="N40" s="218"/>
      <c r="O40" s="218"/>
      <c r="P40" s="218"/>
      <c r="Q40" s="218"/>
      <c r="R40" s="218"/>
      <c r="S40" s="218"/>
      <c r="T40" s="218"/>
      <c r="U40" s="218"/>
      <c r="V40" s="218"/>
      <c r="W40" s="239"/>
      <c r="X40" s="218"/>
      <c r="Y40" s="219"/>
    </row>
    <row r="41" spans="1:25" x14ac:dyDescent="0.25">
      <c r="A41" s="224" t="s">
        <v>75</v>
      </c>
      <c r="B41" s="214" t="s">
        <v>41</v>
      </c>
      <c r="C41" s="214"/>
      <c r="D41" s="233" t="s">
        <v>41</v>
      </c>
      <c r="E41" s="233"/>
      <c r="F41" s="233" t="s">
        <v>41</v>
      </c>
      <c r="G41" s="233"/>
      <c r="H41" s="233" t="s">
        <v>41</v>
      </c>
      <c r="I41" s="233"/>
      <c r="J41" s="233" t="s">
        <v>41</v>
      </c>
      <c r="K41" s="233"/>
      <c r="L41" s="214" t="s">
        <v>41</v>
      </c>
      <c r="M41" s="214"/>
      <c r="N41" s="233" t="s">
        <v>41</v>
      </c>
      <c r="O41" s="233"/>
      <c r="P41" s="233" t="s">
        <v>41</v>
      </c>
      <c r="Q41" s="233"/>
      <c r="R41" s="233" t="s">
        <v>41</v>
      </c>
      <c r="S41" s="233"/>
      <c r="T41" s="233" t="s">
        <v>41</v>
      </c>
      <c r="U41" s="233"/>
      <c r="V41" s="233" t="s">
        <v>41</v>
      </c>
      <c r="W41" s="214"/>
      <c r="X41" s="233" t="s">
        <v>41</v>
      </c>
      <c r="Y41" s="250"/>
    </row>
    <row r="42" spans="1:25" x14ac:dyDescent="0.25">
      <c r="A42" s="225"/>
      <c r="B42" s="152" t="s">
        <v>76</v>
      </c>
      <c r="C42" s="152" t="s">
        <v>15</v>
      </c>
      <c r="D42" s="152" t="s">
        <v>76</v>
      </c>
      <c r="E42" s="152" t="s">
        <v>15</v>
      </c>
      <c r="F42" s="152" t="s">
        <v>76</v>
      </c>
      <c r="G42" s="152" t="s">
        <v>15</v>
      </c>
      <c r="H42" s="152" t="s">
        <v>76</v>
      </c>
      <c r="I42" s="152" t="s">
        <v>15</v>
      </c>
      <c r="J42" s="152" t="s">
        <v>76</v>
      </c>
      <c r="K42" s="152" t="s">
        <v>15</v>
      </c>
      <c r="L42" s="152" t="s">
        <v>76</v>
      </c>
      <c r="M42" s="152" t="s">
        <v>15</v>
      </c>
      <c r="N42" s="152" t="s">
        <v>76</v>
      </c>
      <c r="O42" s="152" t="s">
        <v>15</v>
      </c>
      <c r="P42" s="152" t="s">
        <v>76</v>
      </c>
      <c r="Q42" s="152" t="s">
        <v>15</v>
      </c>
      <c r="R42" s="152" t="s">
        <v>76</v>
      </c>
      <c r="S42" s="152" t="s">
        <v>15</v>
      </c>
      <c r="T42" s="152" t="s">
        <v>76</v>
      </c>
      <c r="U42" s="154" t="s">
        <v>15</v>
      </c>
      <c r="V42" s="152" t="s">
        <v>76</v>
      </c>
      <c r="W42" s="152" t="s">
        <v>15</v>
      </c>
      <c r="X42" s="161" t="s">
        <v>76</v>
      </c>
      <c r="Y42" s="161" t="s">
        <v>15</v>
      </c>
    </row>
    <row r="43" spans="1:25" ht="25.5" x14ac:dyDescent="0.25">
      <c r="A43" s="48" t="s">
        <v>77</v>
      </c>
      <c r="B43" s="63">
        <v>3.75</v>
      </c>
      <c r="C43" s="49">
        <f>IFERROR(ROUND((22*2*B43)-(0.06*B9),2),0)</f>
        <v>110.58</v>
      </c>
      <c r="D43" s="63">
        <v>2</v>
      </c>
      <c r="E43" s="49">
        <f t="shared" ref="E43" si="90">IFERROR(ROUND((22*2*D43)-(0.06*D9),2),0)</f>
        <v>55.35</v>
      </c>
      <c r="F43" s="63">
        <v>4.5</v>
      </c>
      <c r="G43" s="49">
        <f t="shared" ref="G43" si="91">IFERROR(ROUND((22*2*F43)-(0.06*F9),2),0)</f>
        <v>143.58000000000001</v>
      </c>
      <c r="H43" s="63">
        <v>3.7</v>
      </c>
      <c r="I43" s="49">
        <f t="shared" ref="I43" si="92">IFERROR(ROUND((22*2*H43)-(0.06*H9),2),0)</f>
        <v>130.15</v>
      </c>
      <c r="J43" s="63">
        <v>3.5</v>
      </c>
      <c r="K43" s="49">
        <f t="shared" ref="K43" si="93">IFERROR(ROUND((22*2*J43)-(0.06*J9),2),0)</f>
        <v>121.35</v>
      </c>
      <c r="L43" s="88" t="s">
        <v>78</v>
      </c>
      <c r="M43" s="49">
        <f t="shared" ref="M43" si="94">IFERROR(ROUND((22*2*L43)-(0.06*L9),2),0)</f>
        <v>0</v>
      </c>
      <c r="N43" s="63" t="s">
        <v>78</v>
      </c>
      <c r="O43" s="49">
        <f>IFERROR(ROUND((22*2*N43)-(0.06*N9),2),0)</f>
        <v>0</v>
      </c>
      <c r="P43" s="63">
        <v>1.9</v>
      </c>
      <c r="Q43" s="49">
        <f t="shared" ref="Q43" si="95">IFERROR(ROUND((22*2*P43)-(0.06*P9),2),0)</f>
        <v>50.95</v>
      </c>
      <c r="R43" s="63">
        <v>2.9</v>
      </c>
      <c r="S43" s="49">
        <f t="shared" ref="S43" si="96">IFERROR(ROUND((22*2*R43)-(0.06*R9),2),0)</f>
        <v>94.95</v>
      </c>
      <c r="T43" s="63" t="s">
        <v>78</v>
      </c>
      <c r="U43" s="95">
        <f t="shared" ref="U43" si="97">IFERROR(ROUND((22*2*T43)-(0.06*T9),2),0)</f>
        <v>0</v>
      </c>
      <c r="V43" s="63">
        <v>3</v>
      </c>
      <c r="W43" s="49">
        <f t="shared" ref="W43" si="98">IFERROR(ROUND((22*2*V43)-(0.06*V9),2),0)</f>
        <v>99.35</v>
      </c>
      <c r="X43" s="63" t="s">
        <v>78</v>
      </c>
      <c r="Y43" s="49">
        <f t="shared" ref="Y43" si="99">IFERROR(ROUND((22*2*X43)-(0.06*X9),2),0)</f>
        <v>0</v>
      </c>
    </row>
    <row r="44" spans="1:25" ht="38.25" customHeight="1" x14ac:dyDescent="0.25">
      <c r="A44" s="50" t="s">
        <v>79</v>
      </c>
      <c r="B44" s="64" t="s">
        <v>80</v>
      </c>
      <c r="C44" s="51">
        <f>IFERROR(ROUND(B44*22*80%,2),0)</f>
        <v>0</v>
      </c>
      <c r="D44" s="64" t="s">
        <v>80</v>
      </c>
      <c r="E44" s="51">
        <f t="shared" ref="E44" si="100">IFERROR(ROUND(D44*22*80%,2),0)</f>
        <v>0</v>
      </c>
      <c r="F44" s="64" t="s">
        <v>80</v>
      </c>
      <c r="G44" s="51">
        <f t="shared" ref="G44" si="101">IFERROR(ROUND(F44*22*80%,2),0)</f>
        <v>0</v>
      </c>
      <c r="H44" s="64" t="s">
        <v>80</v>
      </c>
      <c r="I44" s="51">
        <f t="shared" ref="I44" si="102">IFERROR(ROUND(H44*22*80%,2),0)</f>
        <v>0</v>
      </c>
      <c r="J44" s="64" t="s">
        <v>80</v>
      </c>
      <c r="K44" s="51">
        <f t="shared" ref="K44" si="103">IFERROR(ROUND(J44*22*80%,2),0)</f>
        <v>0</v>
      </c>
      <c r="L44" s="89" t="s">
        <v>80</v>
      </c>
      <c r="M44" s="51">
        <f t="shared" ref="M44" si="104">IFERROR(ROUND(L44*22*80%,2),0)</f>
        <v>0</v>
      </c>
      <c r="N44" s="64" t="s">
        <v>80</v>
      </c>
      <c r="O44" s="51">
        <f>IFERROR(ROUND(N44*22*80%,2),0)</f>
        <v>0</v>
      </c>
      <c r="P44" s="64" t="s">
        <v>80</v>
      </c>
      <c r="Q44" s="51">
        <f t="shared" ref="Q44" si="105">IFERROR(ROUND(P44*22*80%,2),0)</f>
        <v>0</v>
      </c>
      <c r="R44" s="64" t="s">
        <v>80</v>
      </c>
      <c r="S44" s="51">
        <f t="shared" ref="S44" si="106">IFERROR(ROUND(R44*22*80%,2),0)</f>
        <v>0</v>
      </c>
      <c r="T44" s="64" t="s">
        <v>80</v>
      </c>
      <c r="U44" s="96">
        <f t="shared" ref="U44" si="107">IFERROR(ROUND(T44*22*80%,2),0)</f>
        <v>0</v>
      </c>
      <c r="V44" s="64" t="s">
        <v>80</v>
      </c>
      <c r="W44" s="51">
        <f t="shared" ref="W44" si="108">IFERROR(ROUND(V44*22*80%,2),0)</f>
        <v>0</v>
      </c>
      <c r="X44" s="64" t="s">
        <v>80</v>
      </c>
      <c r="Y44" s="51">
        <f t="shared" ref="Y44" si="109">IFERROR(ROUND(X44*22*80%,2),0)</f>
        <v>0</v>
      </c>
    </row>
    <row r="45" spans="1:25" x14ac:dyDescent="0.25">
      <c r="A45" s="50" t="s">
        <v>81</v>
      </c>
      <c r="B45" s="227" t="s">
        <v>83</v>
      </c>
      <c r="C45" s="227"/>
      <c r="D45" s="236" t="str">
        <f>$B45</f>
        <v>Não se aplica</v>
      </c>
      <c r="E45" s="236"/>
      <c r="F45" s="236" t="str">
        <f t="shared" ref="F45" si="110">$B45</f>
        <v>Não se aplica</v>
      </c>
      <c r="G45" s="236"/>
      <c r="H45" s="236" t="str">
        <f t="shared" ref="H45" si="111">$B45</f>
        <v>Não se aplica</v>
      </c>
      <c r="I45" s="236"/>
      <c r="J45" s="236" t="str">
        <f t="shared" ref="J45" si="112">$B45</f>
        <v>Não se aplica</v>
      </c>
      <c r="K45" s="236"/>
      <c r="L45" s="242" t="str">
        <f t="shared" ref="L45" si="113">$B45</f>
        <v>Não se aplica</v>
      </c>
      <c r="M45" s="242"/>
      <c r="N45" s="236" t="str">
        <f t="shared" ref="N45" si="114">$B45</f>
        <v>Não se aplica</v>
      </c>
      <c r="O45" s="236"/>
      <c r="P45" s="236" t="str">
        <f t="shared" ref="P45" si="115">$B45</f>
        <v>Não se aplica</v>
      </c>
      <c r="Q45" s="236"/>
      <c r="R45" s="236" t="str">
        <f t="shared" ref="L45:X53" si="116">$B45</f>
        <v>Não se aplica</v>
      </c>
      <c r="S45" s="236"/>
      <c r="T45" s="236" t="str">
        <f t="shared" ref="T45:X45" si="117">$B45</f>
        <v>Não se aplica</v>
      </c>
      <c r="U45" s="236"/>
      <c r="V45" s="236" t="str">
        <f t="shared" si="117"/>
        <v>Não se aplica</v>
      </c>
      <c r="W45" s="226"/>
      <c r="X45" s="236" t="str">
        <f t="shared" si="117"/>
        <v>Não se aplica</v>
      </c>
      <c r="Y45" s="245"/>
    </row>
    <row r="46" spans="1:25" x14ac:dyDescent="0.25">
      <c r="A46" s="50" t="s">
        <v>82</v>
      </c>
      <c r="B46" s="227" t="s">
        <v>83</v>
      </c>
      <c r="C46" s="227"/>
      <c r="D46" s="236" t="str">
        <f t="shared" ref="D46:T53" si="118">$B46</f>
        <v>Não se aplica</v>
      </c>
      <c r="E46" s="236"/>
      <c r="F46" s="236" t="str">
        <f t="shared" si="118"/>
        <v>Não se aplica</v>
      </c>
      <c r="G46" s="236"/>
      <c r="H46" s="236" t="str">
        <f t="shared" si="118"/>
        <v>Não se aplica</v>
      </c>
      <c r="I46" s="236"/>
      <c r="J46" s="236" t="str">
        <f t="shared" si="118"/>
        <v>Não se aplica</v>
      </c>
      <c r="K46" s="236"/>
      <c r="L46" s="242" t="str">
        <f t="shared" si="118"/>
        <v>Não se aplica</v>
      </c>
      <c r="M46" s="242"/>
      <c r="N46" s="236" t="str">
        <f t="shared" si="118"/>
        <v>Não se aplica</v>
      </c>
      <c r="O46" s="236"/>
      <c r="P46" s="236" t="str">
        <f t="shared" si="118"/>
        <v>Não se aplica</v>
      </c>
      <c r="Q46" s="236"/>
      <c r="R46" s="236" t="str">
        <f t="shared" si="116"/>
        <v>Não se aplica</v>
      </c>
      <c r="S46" s="236"/>
      <c r="T46" s="236" t="str">
        <f t="shared" si="118"/>
        <v>Não se aplica</v>
      </c>
      <c r="U46" s="236"/>
      <c r="V46" s="236" t="str">
        <f t="shared" si="116"/>
        <v>Não se aplica</v>
      </c>
      <c r="W46" s="226"/>
      <c r="X46" s="236" t="str">
        <f t="shared" si="116"/>
        <v>Não se aplica</v>
      </c>
      <c r="Y46" s="245"/>
    </row>
    <row r="47" spans="1:25" ht="25.5" x14ac:dyDescent="0.25">
      <c r="A47" s="50" t="s">
        <v>168</v>
      </c>
      <c r="B47" s="244">
        <v>51.88</v>
      </c>
      <c r="C47" s="244"/>
      <c r="D47" s="236">
        <f t="shared" si="118"/>
        <v>51.88</v>
      </c>
      <c r="E47" s="236"/>
      <c r="F47" s="236">
        <f t="shared" si="118"/>
        <v>51.88</v>
      </c>
      <c r="G47" s="236"/>
      <c r="H47" s="236">
        <f t="shared" si="118"/>
        <v>51.88</v>
      </c>
      <c r="I47" s="236"/>
      <c r="J47" s="236">
        <f t="shared" si="118"/>
        <v>51.88</v>
      </c>
      <c r="K47" s="236"/>
      <c r="L47" s="243" t="s">
        <v>83</v>
      </c>
      <c r="M47" s="243"/>
      <c r="N47" s="236" t="str">
        <f t="shared" ref="N47" si="119">$L47</f>
        <v>Não se aplica</v>
      </c>
      <c r="O47" s="236"/>
      <c r="P47" s="236" t="str">
        <f t="shared" ref="P47" si="120">$L47</f>
        <v>Não se aplica</v>
      </c>
      <c r="Q47" s="236"/>
      <c r="R47" s="236" t="str">
        <f t="shared" ref="R47" si="121">$L47</f>
        <v>Não se aplica</v>
      </c>
      <c r="S47" s="236"/>
      <c r="T47" s="236" t="str">
        <f>$L47</f>
        <v>Não se aplica</v>
      </c>
      <c r="U47" s="236"/>
      <c r="V47" s="236" t="str">
        <f t="shared" ref="V47:X47" si="122">$L47</f>
        <v>Não se aplica</v>
      </c>
      <c r="W47" s="226"/>
      <c r="X47" s="236" t="str">
        <f t="shared" si="122"/>
        <v>Não se aplica</v>
      </c>
      <c r="Y47" s="245"/>
    </row>
    <row r="48" spans="1:25" x14ac:dyDescent="0.25">
      <c r="A48" s="52" t="s">
        <v>85</v>
      </c>
      <c r="B48" s="227">
        <f>'D-I'!B48:C48</f>
        <v>0</v>
      </c>
      <c r="C48" s="227"/>
      <c r="D48" s="236">
        <f t="shared" si="118"/>
        <v>0</v>
      </c>
      <c r="E48" s="236"/>
      <c r="F48" s="236">
        <f t="shared" si="118"/>
        <v>0</v>
      </c>
      <c r="G48" s="236"/>
      <c r="H48" s="236">
        <f t="shared" si="118"/>
        <v>0</v>
      </c>
      <c r="I48" s="236"/>
      <c r="J48" s="236">
        <f t="shared" si="118"/>
        <v>0</v>
      </c>
      <c r="K48" s="236"/>
      <c r="L48" s="242">
        <f t="shared" si="116"/>
        <v>0</v>
      </c>
      <c r="M48" s="242"/>
      <c r="N48" s="236">
        <f t="shared" si="116"/>
        <v>0</v>
      </c>
      <c r="O48" s="236"/>
      <c r="P48" s="236">
        <f t="shared" si="116"/>
        <v>0</v>
      </c>
      <c r="Q48" s="236"/>
      <c r="R48" s="236">
        <f t="shared" si="116"/>
        <v>0</v>
      </c>
      <c r="S48" s="236"/>
      <c r="T48" s="236">
        <f t="shared" si="116"/>
        <v>0</v>
      </c>
      <c r="U48" s="236"/>
      <c r="V48" s="236">
        <f t="shared" si="116"/>
        <v>0</v>
      </c>
      <c r="W48" s="226"/>
      <c r="X48" s="236">
        <f t="shared" si="116"/>
        <v>0</v>
      </c>
      <c r="Y48" s="245"/>
    </row>
    <row r="49" spans="1:25" x14ac:dyDescent="0.25">
      <c r="A49" s="50" t="s">
        <v>86</v>
      </c>
      <c r="B49" s="227"/>
      <c r="C49" s="227"/>
      <c r="D49" s="236">
        <f t="shared" si="118"/>
        <v>0</v>
      </c>
      <c r="E49" s="236"/>
      <c r="F49" s="236">
        <f t="shared" si="118"/>
        <v>0</v>
      </c>
      <c r="G49" s="236"/>
      <c r="H49" s="236">
        <f t="shared" si="118"/>
        <v>0</v>
      </c>
      <c r="I49" s="236"/>
      <c r="J49" s="236">
        <f t="shared" si="118"/>
        <v>0</v>
      </c>
      <c r="K49" s="236"/>
      <c r="L49" s="242">
        <f t="shared" si="116"/>
        <v>0</v>
      </c>
      <c r="M49" s="242"/>
      <c r="N49" s="236">
        <f t="shared" si="116"/>
        <v>0</v>
      </c>
      <c r="O49" s="236"/>
      <c r="P49" s="236">
        <f t="shared" si="116"/>
        <v>0</v>
      </c>
      <c r="Q49" s="236"/>
      <c r="R49" s="236">
        <f t="shared" si="116"/>
        <v>0</v>
      </c>
      <c r="S49" s="236"/>
      <c r="T49" s="236">
        <f t="shared" si="116"/>
        <v>0</v>
      </c>
      <c r="U49" s="236"/>
      <c r="V49" s="236">
        <f t="shared" si="116"/>
        <v>0</v>
      </c>
      <c r="W49" s="226"/>
      <c r="X49" s="236">
        <f t="shared" si="116"/>
        <v>0</v>
      </c>
      <c r="Y49" s="245"/>
    </row>
    <row r="50" spans="1:25" x14ac:dyDescent="0.25">
      <c r="A50" s="163" t="s">
        <v>162</v>
      </c>
      <c r="B50" s="227">
        <f>'D-I'!B50:C50</f>
        <v>0</v>
      </c>
      <c r="C50" s="227"/>
      <c r="D50" s="236">
        <f t="shared" si="118"/>
        <v>0</v>
      </c>
      <c r="E50" s="236"/>
      <c r="F50" s="236">
        <f t="shared" si="118"/>
        <v>0</v>
      </c>
      <c r="G50" s="236"/>
      <c r="H50" s="236">
        <f t="shared" si="118"/>
        <v>0</v>
      </c>
      <c r="I50" s="236"/>
      <c r="J50" s="236">
        <f t="shared" si="118"/>
        <v>0</v>
      </c>
      <c r="K50" s="236"/>
      <c r="L50" s="242">
        <f t="shared" si="116"/>
        <v>0</v>
      </c>
      <c r="M50" s="242"/>
      <c r="N50" s="236">
        <f t="shared" si="116"/>
        <v>0</v>
      </c>
      <c r="O50" s="236"/>
      <c r="P50" s="236">
        <f t="shared" si="116"/>
        <v>0</v>
      </c>
      <c r="Q50" s="236"/>
      <c r="R50" s="236">
        <f t="shared" si="116"/>
        <v>0</v>
      </c>
      <c r="S50" s="236"/>
      <c r="T50" s="236">
        <f t="shared" si="116"/>
        <v>0</v>
      </c>
      <c r="U50" s="236"/>
      <c r="V50" s="236">
        <f t="shared" si="116"/>
        <v>0</v>
      </c>
      <c r="W50" s="226"/>
      <c r="X50" s="236">
        <f t="shared" si="116"/>
        <v>0</v>
      </c>
      <c r="Y50" s="245"/>
    </row>
    <row r="51" spans="1:25" x14ac:dyDescent="0.25">
      <c r="A51" s="65" t="s">
        <v>104</v>
      </c>
      <c r="B51" s="227"/>
      <c r="C51" s="227"/>
      <c r="D51" s="236">
        <f t="shared" si="118"/>
        <v>0</v>
      </c>
      <c r="E51" s="236"/>
      <c r="F51" s="236">
        <f t="shared" si="118"/>
        <v>0</v>
      </c>
      <c r="G51" s="236"/>
      <c r="H51" s="236">
        <f t="shared" si="118"/>
        <v>0</v>
      </c>
      <c r="I51" s="236"/>
      <c r="J51" s="236">
        <f t="shared" si="118"/>
        <v>0</v>
      </c>
      <c r="K51" s="236"/>
      <c r="L51" s="242">
        <f t="shared" si="116"/>
        <v>0</v>
      </c>
      <c r="M51" s="242"/>
      <c r="N51" s="236">
        <f t="shared" si="116"/>
        <v>0</v>
      </c>
      <c r="O51" s="236"/>
      <c r="P51" s="236">
        <f t="shared" si="116"/>
        <v>0</v>
      </c>
      <c r="Q51" s="236"/>
      <c r="R51" s="236">
        <f t="shared" si="116"/>
        <v>0</v>
      </c>
      <c r="S51" s="236"/>
      <c r="T51" s="236">
        <f t="shared" si="116"/>
        <v>0</v>
      </c>
      <c r="U51" s="236"/>
      <c r="V51" s="236">
        <f t="shared" si="116"/>
        <v>0</v>
      </c>
      <c r="W51" s="226"/>
      <c r="X51" s="236">
        <f t="shared" si="116"/>
        <v>0</v>
      </c>
      <c r="Y51" s="245"/>
    </row>
    <row r="52" spans="1:25" x14ac:dyDescent="0.25">
      <c r="A52" s="65" t="s">
        <v>88</v>
      </c>
      <c r="B52" s="227"/>
      <c r="C52" s="227"/>
      <c r="D52" s="236">
        <f t="shared" si="118"/>
        <v>0</v>
      </c>
      <c r="E52" s="236"/>
      <c r="F52" s="236">
        <f t="shared" si="118"/>
        <v>0</v>
      </c>
      <c r="G52" s="236"/>
      <c r="H52" s="236">
        <f t="shared" si="118"/>
        <v>0</v>
      </c>
      <c r="I52" s="236"/>
      <c r="J52" s="236">
        <f t="shared" si="118"/>
        <v>0</v>
      </c>
      <c r="K52" s="236"/>
      <c r="L52" s="242">
        <f t="shared" si="116"/>
        <v>0</v>
      </c>
      <c r="M52" s="242"/>
      <c r="N52" s="236">
        <f t="shared" si="116"/>
        <v>0</v>
      </c>
      <c r="O52" s="236"/>
      <c r="P52" s="236">
        <f t="shared" si="116"/>
        <v>0</v>
      </c>
      <c r="Q52" s="236"/>
      <c r="R52" s="236">
        <f t="shared" si="116"/>
        <v>0</v>
      </c>
      <c r="S52" s="236"/>
      <c r="T52" s="236">
        <f t="shared" si="116"/>
        <v>0</v>
      </c>
      <c r="U52" s="236"/>
      <c r="V52" s="236">
        <f t="shared" si="116"/>
        <v>0</v>
      </c>
      <c r="W52" s="226"/>
      <c r="X52" s="236">
        <f t="shared" si="116"/>
        <v>0</v>
      </c>
      <c r="Y52" s="245"/>
    </row>
    <row r="53" spans="1:25" x14ac:dyDescent="0.25">
      <c r="A53" s="65" t="s">
        <v>89</v>
      </c>
      <c r="B53" s="227"/>
      <c r="C53" s="227"/>
      <c r="D53" s="236">
        <f t="shared" si="118"/>
        <v>0</v>
      </c>
      <c r="E53" s="236"/>
      <c r="F53" s="236">
        <f t="shared" si="118"/>
        <v>0</v>
      </c>
      <c r="G53" s="236"/>
      <c r="H53" s="236">
        <f t="shared" si="118"/>
        <v>0</v>
      </c>
      <c r="I53" s="236"/>
      <c r="J53" s="236">
        <f t="shared" si="118"/>
        <v>0</v>
      </c>
      <c r="K53" s="236"/>
      <c r="L53" s="242">
        <f t="shared" si="116"/>
        <v>0</v>
      </c>
      <c r="M53" s="242"/>
      <c r="N53" s="236">
        <f t="shared" si="116"/>
        <v>0</v>
      </c>
      <c r="O53" s="236"/>
      <c r="P53" s="236">
        <f t="shared" si="116"/>
        <v>0</v>
      </c>
      <c r="Q53" s="236"/>
      <c r="R53" s="236">
        <f t="shared" si="116"/>
        <v>0</v>
      </c>
      <c r="S53" s="236"/>
      <c r="T53" s="236">
        <f t="shared" si="116"/>
        <v>0</v>
      </c>
      <c r="U53" s="236"/>
      <c r="V53" s="236">
        <f t="shared" si="116"/>
        <v>0</v>
      </c>
      <c r="W53" s="226"/>
      <c r="X53" s="236">
        <f t="shared" si="116"/>
        <v>0</v>
      </c>
      <c r="Y53" s="245"/>
    </row>
    <row r="54" spans="1:25" x14ac:dyDescent="0.25">
      <c r="A54" s="38" t="s">
        <v>90</v>
      </c>
      <c r="B54" s="228">
        <f>SUM(C43:C44,B45:C53)</f>
        <v>162.46</v>
      </c>
      <c r="C54" s="228"/>
      <c r="D54" s="237">
        <f>SUM(E43:E44,D45:E53)</f>
        <v>107.23</v>
      </c>
      <c r="E54" s="237"/>
      <c r="F54" s="237">
        <f t="shared" ref="F54" si="123">SUM(G43:G44,F45:G53)</f>
        <v>195.46</v>
      </c>
      <c r="G54" s="237"/>
      <c r="H54" s="237">
        <f t="shared" ref="H54" si="124">SUM(I43:I44,H45:I53)</f>
        <v>182.03</v>
      </c>
      <c r="I54" s="237"/>
      <c r="J54" s="237">
        <f t="shared" ref="J54" si="125">SUM(K43:K44,J45:K53)</f>
        <v>173.23</v>
      </c>
      <c r="K54" s="237"/>
      <c r="L54" s="228">
        <f>SUM(M43:M44,L45:M53)</f>
        <v>0</v>
      </c>
      <c r="M54" s="228"/>
      <c r="N54" s="237">
        <f>SUM(O43:O44,N45:O53)</f>
        <v>0</v>
      </c>
      <c r="O54" s="237"/>
      <c r="P54" s="237">
        <f>SUM(Q43:Q44,P45:Q53)</f>
        <v>50.95</v>
      </c>
      <c r="Q54" s="237"/>
      <c r="R54" s="237">
        <f>SUM(S43:S44,R45:S53)</f>
        <v>94.95</v>
      </c>
      <c r="S54" s="237"/>
      <c r="T54" s="237">
        <f>SUM(U43:U44,T45:U53)</f>
        <v>0</v>
      </c>
      <c r="U54" s="237"/>
      <c r="V54" s="237">
        <f t="shared" ref="V54" si="126">SUM(W43:W44,V45:W53)</f>
        <v>99.35</v>
      </c>
      <c r="W54" s="228"/>
      <c r="X54" s="237">
        <f t="shared" ref="X54" si="127">SUM(Y43:Y44,X45:Y53)</f>
        <v>0</v>
      </c>
      <c r="Y54" s="246"/>
    </row>
    <row r="55" spans="1:25" x14ac:dyDescent="0.25">
      <c r="A55" s="38" t="s">
        <v>91</v>
      </c>
      <c r="B55" s="229">
        <f>C39+B54</f>
        <v>1586.49</v>
      </c>
      <c r="C55" s="229"/>
      <c r="D55" s="238">
        <f>E39+D54</f>
        <v>961.65000000000009</v>
      </c>
      <c r="E55" s="238"/>
      <c r="F55" s="238">
        <f t="shared" ref="F55" si="128">G39+F54</f>
        <v>1619.49</v>
      </c>
      <c r="G55" s="238"/>
      <c r="H55" s="238">
        <f t="shared" ref="H55" si="129">I39+H54</f>
        <v>1036.45</v>
      </c>
      <c r="I55" s="238"/>
      <c r="J55" s="238">
        <f t="shared" ref="J55" si="130">K39+J54</f>
        <v>1027.6500000000001</v>
      </c>
      <c r="K55" s="238"/>
      <c r="L55" s="229">
        <f>M39+L54</f>
        <v>854.42000000000007</v>
      </c>
      <c r="M55" s="229"/>
      <c r="N55" s="238">
        <f>O39+N54</f>
        <v>854.42000000000007</v>
      </c>
      <c r="O55" s="238"/>
      <c r="P55" s="238">
        <f>Q39+P54</f>
        <v>905.37000000000012</v>
      </c>
      <c r="Q55" s="238"/>
      <c r="R55" s="238">
        <f>S39+R54</f>
        <v>949.37000000000012</v>
      </c>
      <c r="S55" s="238"/>
      <c r="T55" s="238">
        <f>U39+T54</f>
        <v>854.42000000000007</v>
      </c>
      <c r="U55" s="238"/>
      <c r="V55" s="238">
        <f t="shared" ref="V55" si="131">W39+V54</f>
        <v>953.7700000000001</v>
      </c>
      <c r="W55" s="229"/>
      <c r="X55" s="238">
        <f t="shared" ref="X55" si="132">Y39+X54</f>
        <v>854.42000000000007</v>
      </c>
      <c r="Y55" s="247"/>
    </row>
    <row r="56" spans="1:25" x14ac:dyDescent="0.25">
      <c r="A56" s="39" t="s">
        <v>92</v>
      </c>
      <c r="B56" s="218"/>
      <c r="C56" s="219"/>
      <c r="D56" s="218"/>
      <c r="E56" s="218"/>
      <c r="F56" s="218"/>
      <c r="G56" s="218"/>
      <c r="H56" s="218"/>
      <c r="I56" s="218"/>
      <c r="J56" s="218"/>
      <c r="K56" s="218"/>
      <c r="L56" s="218"/>
      <c r="M56" s="219"/>
      <c r="N56" s="218"/>
      <c r="O56" s="218"/>
      <c r="P56" s="218"/>
      <c r="Q56" s="218"/>
      <c r="R56" s="218"/>
      <c r="S56" s="218"/>
      <c r="T56" s="218"/>
      <c r="U56" s="218"/>
      <c r="V56" s="218"/>
      <c r="W56" s="239"/>
      <c r="X56" s="218"/>
      <c r="Y56" s="219"/>
    </row>
    <row r="57" spans="1:25" x14ac:dyDescent="0.25">
      <c r="A57" s="53" t="s">
        <v>75</v>
      </c>
      <c r="B57" s="150" t="s">
        <v>49</v>
      </c>
      <c r="C57" s="150" t="s">
        <v>41</v>
      </c>
      <c r="D57" s="150" t="s">
        <v>49</v>
      </c>
      <c r="E57" s="150" t="s">
        <v>41</v>
      </c>
      <c r="F57" s="150" t="s">
        <v>49</v>
      </c>
      <c r="G57" s="150" t="s">
        <v>41</v>
      </c>
      <c r="H57" s="150" t="s">
        <v>49</v>
      </c>
      <c r="I57" s="150" t="s">
        <v>41</v>
      </c>
      <c r="J57" s="150" t="s">
        <v>49</v>
      </c>
      <c r="K57" s="150" t="s">
        <v>41</v>
      </c>
      <c r="L57" s="150" t="s">
        <v>49</v>
      </c>
      <c r="M57" s="150" t="s">
        <v>41</v>
      </c>
      <c r="N57" s="150" t="s">
        <v>49</v>
      </c>
      <c r="O57" s="150" t="s">
        <v>41</v>
      </c>
      <c r="P57" s="150" t="s">
        <v>49</v>
      </c>
      <c r="Q57" s="150" t="s">
        <v>41</v>
      </c>
      <c r="R57" s="150" t="s">
        <v>49</v>
      </c>
      <c r="S57" s="150" t="s">
        <v>41</v>
      </c>
      <c r="T57" s="150" t="s">
        <v>49</v>
      </c>
      <c r="U57" s="155" t="s">
        <v>41</v>
      </c>
      <c r="V57" s="150" t="s">
        <v>49</v>
      </c>
      <c r="W57" s="150" t="s">
        <v>41</v>
      </c>
      <c r="X57" s="160" t="s">
        <v>49</v>
      </c>
      <c r="Y57" s="160" t="s">
        <v>41</v>
      </c>
    </row>
    <row r="58" spans="1:25" x14ac:dyDescent="0.25">
      <c r="A58" s="42" t="s">
        <v>93</v>
      </c>
      <c r="B58" s="27"/>
      <c r="C58" s="7">
        <f>ROUND(B$55*B58,2)</f>
        <v>0</v>
      </c>
      <c r="D58" s="29">
        <f t="shared" ref="D58" si="133">$B$58</f>
        <v>0</v>
      </c>
      <c r="E58" s="7">
        <f>ROUND(D$55*D58,2)</f>
        <v>0</v>
      </c>
      <c r="F58" s="29">
        <f t="shared" ref="F58:X58" si="134">$B$58</f>
        <v>0</v>
      </c>
      <c r="G58" s="7">
        <f>ROUND(F$55*F58,2)</f>
        <v>0</v>
      </c>
      <c r="H58" s="29">
        <f t="shared" si="134"/>
        <v>0</v>
      </c>
      <c r="I58" s="7">
        <f>ROUND(H$55*H58,2)</f>
        <v>0</v>
      </c>
      <c r="J58" s="29">
        <f t="shared" si="134"/>
        <v>0</v>
      </c>
      <c r="K58" s="7">
        <f>ROUND(J$55*J58,2)</f>
        <v>0</v>
      </c>
      <c r="L58" s="90">
        <f>$B$58</f>
        <v>0</v>
      </c>
      <c r="M58" s="7">
        <f>ROUND(L$55*L58,2)</f>
        <v>0</v>
      </c>
      <c r="N58" s="29">
        <f>$B$58</f>
        <v>0</v>
      </c>
      <c r="O58" s="7">
        <f>ROUND(N$55*N58,2)</f>
        <v>0</v>
      </c>
      <c r="P58" s="29">
        <f>$B$58</f>
        <v>0</v>
      </c>
      <c r="Q58" s="7">
        <f>ROUND(P$55*P58,2)</f>
        <v>0</v>
      </c>
      <c r="R58" s="29">
        <f t="shared" ref="R58" si="135">$B$58</f>
        <v>0</v>
      </c>
      <c r="S58" s="7">
        <f t="shared" ref="S58:S59" si="136">ROUND(R$55*R58,2)</f>
        <v>0</v>
      </c>
      <c r="T58" s="29">
        <f>$B$58</f>
        <v>0</v>
      </c>
      <c r="U58" s="97">
        <f>ROUND(T$55*T58,2)</f>
        <v>0</v>
      </c>
      <c r="V58" s="29">
        <f t="shared" si="134"/>
        <v>0</v>
      </c>
      <c r="W58" s="7">
        <f t="shared" ref="W58:W59" si="137">ROUND(V$55*V58,2)</f>
        <v>0</v>
      </c>
      <c r="X58" s="29">
        <f t="shared" si="134"/>
        <v>0</v>
      </c>
      <c r="Y58" s="7">
        <f t="shared" ref="Y58:Y59" si="138">ROUND(X$55*X58,2)</f>
        <v>0</v>
      </c>
    </row>
    <row r="59" spans="1:25" x14ac:dyDescent="0.25">
      <c r="A59" s="42" t="s">
        <v>94</v>
      </c>
      <c r="B59" s="27"/>
      <c r="C59" s="7">
        <f>ROUND(B$55*B59,2)</f>
        <v>0</v>
      </c>
      <c r="D59" s="29">
        <f t="shared" ref="D59:X59" si="139">$B$59</f>
        <v>0</v>
      </c>
      <c r="E59" s="7">
        <f>ROUND(D$55*D59,2)</f>
        <v>0</v>
      </c>
      <c r="F59" s="29">
        <f t="shared" si="139"/>
        <v>0</v>
      </c>
      <c r="G59" s="7">
        <f>ROUND(F$55*F59,2)</f>
        <v>0</v>
      </c>
      <c r="H59" s="29">
        <f t="shared" si="139"/>
        <v>0</v>
      </c>
      <c r="I59" s="7">
        <f>ROUND(H$55*H59,2)</f>
        <v>0</v>
      </c>
      <c r="J59" s="29">
        <f t="shared" si="139"/>
        <v>0</v>
      </c>
      <c r="K59" s="7">
        <f>ROUND(J$55*J59,2)</f>
        <v>0</v>
      </c>
      <c r="L59" s="90">
        <f>$B$59</f>
        <v>0</v>
      </c>
      <c r="M59" s="7">
        <f>ROUND(L$55*L59,2)</f>
        <v>0</v>
      </c>
      <c r="N59" s="29">
        <f>$B$59</f>
        <v>0</v>
      </c>
      <c r="O59" s="7">
        <f>ROUND(N$55*N59,2)</f>
        <v>0</v>
      </c>
      <c r="P59" s="29">
        <f t="shared" si="139"/>
        <v>0</v>
      </c>
      <c r="Q59" s="7">
        <f>ROUND(P$55*P59,2)</f>
        <v>0</v>
      </c>
      <c r="R59" s="29">
        <f t="shared" si="139"/>
        <v>0</v>
      </c>
      <c r="S59" s="7">
        <f t="shared" si="136"/>
        <v>0</v>
      </c>
      <c r="T59" s="29">
        <f>$B$59</f>
        <v>0</v>
      </c>
      <c r="U59" s="97">
        <f>ROUND(T$55*T59,2)</f>
        <v>0</v>
      </c>
      <c r="V59" s="29">
        <f t="shared" si="139"/>
        <v>0</v>
      </c>
      <c r="W59" s="7">
        <f t="shared" si="137"/>
        <v>0</v>
      </c>
      <c r="X59" s="29">
        <f t="shared" si="139"/>
        <v>0</v>
      </c>
      <c r="Y59" s="7">
        <f t="shared" si="138"/>
        <v>0</v>
      </c>
    </row>
    <row r="60" spans="1:25" x14ac:dyDescent="0.25">
      <c r="A60" s="38" t="s">
        <v>95</v>
      </c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98"/>
      <c r="V60" s="54"/>
      <c r="W60" s="54"/>
      <c r="X60" s="54"/>
      <c r="Y60" s="54"/>
    </row>
    <row r="61" spans="1:25" x14ac:dyDescent="0.25">
      <c r="A61" s="42" t="s">
        <v>96</v>
      </c>
      <c r="B61" s="66">
        <v>0.02</v>
      </c>
      <c r="C61" s="7">
        <f>ROUND((B55+C58+C59)*B61/(1-B64),2)</f>
        <v>32.380000000000003</v>
      </c>
      <c r="D61" s="181">
        <v>0.03</v>
      </c>
      <c r="E61" s="7">
        <f t="shared" ref="E61" si="140">ROUND((D55+E58+E59)*D61/(1-D64),2)</f>
        <v>29.74</v>
      </c>
      <c r="F61" s="181">
        <v>0.02</v>
      </c>
      <c r="G61" s="7">
        <f t="shared" ref="G61" si="141">ROUND((F55+G58+G59)*F61/(1-F64),2)</f>
        <v>33.049999999999997</v>
      </c>
      <c r="H61" s="66">
        <v>0.03</v>
      </c>
      <c r="I61" s="7">
        <f t="shared" ref="I61" si="142">ROUND((H55+I58+I59)*H61/(1-H64),2)</f>
        <v>32.06</v>
      </c>
      <c r="J61" s="181">
        <v>0.03</v>
      </c>
      <c r="K61" s="7">
        <f t="shared" ref="K61" si="143">ROUND((J55+K58+K59)*J61/(1-J64),2)</f>
        <v>31.78</v>
      </c>
      <c r="L61" s="91">
        <v>0.03</v>
      </c>
      <c r="M61" s="7">
        <f t="shared" ref="M61" si="144">ROUND((L55+M58+M59)*L61/(1-L64),2)</f>
        <v>26.43</v>
      </c>
      <c r="N61" s="66">
        <f>$B$61</f>
        <v>0.02</v>
      </c>
      <c r="O61" s="7">
        <f>ROUND((N55+O58+O59)*N61/(1-N64),2)</f>
        <v>17.440000000000001</v>
      </c>
      <c r="P61" s="66">
        <f>$B$61</f>
        <v>0.02</v>
      </c>
      <c r="Q61" s="7">
        <f>ROUND((P55+Q58+Q59)*P61/(1-P64),2)</f>
        <v>18.48</v>
      </c>
      <c r="R61" s="66">
        <v>0.03</v>
      </c>
      <c r="S61" s="7">
        <f t="shared" ref="S61" si="145">ROUND((R55+S58+S59)*R61/(1-R64),2)</f>
        <v>29.36</v>
      </c>
      <c r="T61" s="181">
        <v>0.03</v>
      </c>
      <c r="U61" s="97">
        <f t="shared" ref="U61" si="146">ROUND((T55+U58+U59)*T61/(1-T64),2)</f>
        <v>26.43</v>
      </c>
      <c r="V61" s="66">
        <f>$B$61</f>
        <v>0.02</v>
      </c>
      <c r="W61" s="7">
        <f t="shared" ref="W61" si="147">ROUND((V55+W58+W59)*V61/(1-V64),2)</f>
        <v>19.46</v>
      </c>
      <c r="X61" s="66">
        <v>0.03</v>
      </c>
      <c r="Y61" s="7">
        <f t="shared" ref="Y61" si="148">ROUND((X55+Y58+Y59)*X61/(1-X64),2)</f>
        <v>26.43</v>
      </c>
    </row>
    <row r="62" spans="1:25" s="75" customFormat="1" x14ac:dyDescent="0.25">
      <c r="A62" s="42" t="s">
        <v>97</v>
      </c>
      <c r="B62" s="26">
        <f>'D-I'!B62</f>
        <v>0</v>
      </c>
      <c r="C62" s="7">
        <f>ROUND((B55+C58+C59)*B62/(1-B64),2)</f>
        <v>0</v>
      </c>
      <c r="D62" s="28">
        <f t="shared" ref="D62:X62" si="149">$B$62</f>
        <v>0</v>
      </c>
      <c r="E62" s="7">
        <f t="shared" ref="E62" si="150">ROUND((D55+E58+E59)*D62/(1-D64),2)</f>
        <v>0</v>
      </c>
      <c r="F62" s="28">
        <f t="shared" si="149"/>
        <v>0</v>
      </c>
      <c r="G62" s="7">
        <f t="shared" ref="G62" si="151">ROUND((F55+G58+G59)*F62/(1-F64),2)</f>
        <v>0</v>
      </c>
      <c r="H62" s="28">
        <f t="shared" si="149"/>
        <v>0</v>
      </c>
      <c r="I62" s="7">
        <f t="shared" ref="I62" si="152">ROUND((H55+I58+I59)*H62/(1-H64),2)</f>
        <v>0</v>
      </c>
      <c r="J62" s="28">
        <f t="shared" si="149"/>
        <v>0</v>
      </c>
      <c r="K62" s="7">
        <f t="shared" ref="K62" si="153">ROUND((J55+K58+K59)*J62/(1-J64),2)</f>
        <v>0</v>
      </c>
      <c r="L62" s="86">
        <f>$B$62</f>
        <v>0</v>
      </c>
      <c r="M62" s="7">
        <f t="shared" ref="M62" si="154">ROUND((L55+M58+M59)*L62/(1-L64),2)</f>
        <v>0</v>
      </c>
      <c r="N62" s="28">
        <f>$B$62</f>
        <v>0</v>
      </c>
      <c r="O62" s="7">
        <f>ROUND((N55+O58+O59)*N62/(1-N64),2)</f>
        <v>0</v>
      </c>
      <c r="P62" s="28">
        <f t="shared" si="149"/>
        <v>0</v>
      </c>
      <c r="Q62" s="7">
        <f>ROUND((P55+Q58+Q59)*P62/(1-P64),2)</f>
        <v>0</v>
      </c>
      <c r="R62" s="28">
        <f t="shared" si="149"/>
        <v>0</v>
      </c>
      <c r="S62" s="7">
        <f t="shared" ref="S62" si="155">ROUND((R55+S58+S59)*R62/(1-R64),2)</f>
        <v>0</v>
      </c>
      <c r="T62" s="28">
        <f>$B$62</f>
        <v>0</v>
      </c>
      <c r="U62" s="97">
        <f t="shared" ref="U62" si="156">ROUND((T55+U58+U59)*T62/(1-T64),2)</f>
        <v>0</v>
      </c>
      <c r="V62" s="28">
        <f t="shared" si="149"/>
        <v>0</v>
      </c>
      <c r="W62" s="7">
        <f t="shared" ref="W62" si="157">ROUND((V55+W58+W59)*V62/(1-V64),2)</f>
        <v>0</v>
      </c>
      <c r="X62" s="28">
        <f t="shared" si="149"/>
        <v>0</v>
      </c>
      <c r="Y62" s="7">
        <f t="shared" ref="Y62" si="158">ROUND((X55+Y58+Y59)*X62/(1-X64),2)</f>
        <v>0</v>
      </c>
    </row>
    <row r="63" spans="1:25" s="75" customFormat="1" x14ac:dyDescent="0.25">
      <c r="A63" s="42" t="s">
        <v>98</v>
      </c>
      <c r="B63" s="26">
        <f>'D-I'!B63</f>
        <v>0</v>
      </c>
      <c r="C63" s="7">
        <f>ROUND((B55+C58+C59)*B63/(1-B64),2)</f>
        <v>0</v>
      </c>
      <c r="D63" s="28">
        <f t="shared" ref="D63:X63" si="159">$B$63</f>
        <v>0</v>
      </c>
      <c r="E63" s="7">
        <f t="shared" ref="E63" si="160">ROUND((D55+E58+E59)*D63/(1-D64),2)</f>
        <v>0</v>
      </c>
      <c r="F63" s="28">
        <f t="shared" si="159"/>
        <v>0</v>
      </c>
      <c r="G63" s="7">
        <f t="shared" ref="G63" si="161">ROUND((F55+G58+G59)*F63/(1-F64),2)</f>
        <v>0</v>
      </c>
      <c r="H63" s="28">
        <f t="shared" si="159"/>
        <v>0</v>
      </c>
      <c r="I63" s="7">
        <f t="shared" ref="I63" si="162">ROUND((H55+I58+I59)*H63/(1-H64),2)</f>
        <v>0</v>
      </c>
      <c r="J63" s="28">
        <f t="shared" si="159"/>
        <v>0</v>
      </c>
      <c r="K63" s="7">
        <f t="shared" ref="K63" si="163">ROUND((J55+K58+K59)*J63/(1-J64),2)</f>
        <v>0</v>
      </c>
      <c r="L63" s="86">
        <f>$B$63</f>
        <v>0</v>
      </c>
      <c r="M63" s="7">
        <f t="shared" ref="M63" si="164">ROUND((L55+M58+M59)*L63/(1-L64),2)</f>
        <v>0</v>
      </c>
      <c r="N63" s="28">
        <f>$B$63</f>
        <v>0</v>
      </c>
      <c r="O63" s="7">
        <f>ROUND((N55+O58+O59)*N63/(1-N64),2)</f>
        <v>0</v>
      </c>
      <c r="P63" s="28">
        <f t="shared" si="159"/>
        <v>0</v>
      </c>
      <c r="Q63" s="7">
        <f>ROUND((P55+Q58+Q59)*P63/(1-P64),2)</f>
        <v>0</v>
      </c>
      <c r="R63" s="28">
        <f t="shared" si="159"/>
        <v>0</v>
      </c>
      <c r="S63" s="7">
        <f t="shared" ref="S63" si="165">ROUND((R55+S58+S59)*R63/(1-R64),2)</f>
        <v>0</v>
      </c>
      <c r="T63" s="28">
        <f>$B$63</f>
        <v>0</v>
      </c>
      <c r="U63" s="97">
        <f t="shared" ref="U63" si="166">ROUND((T55+U58+U59)*T63/(1-T64),2)</f>
        <v>0</v>
      </c>
      <c r="V63" s="28">
        <f t="shared" si="159"/>
        <v>0</v>
      </c>
      <c r="W63" s="7">
        <f t="shared" ref="W63" si="167">ROUND((V55+W58+W59)*V63/(1-V64),2)</f>
        <v>0</v>
      </c>
      <c r="X63" s="28">
        <f t="shared" si="159"/>
        <v>0</v>
      </c>
      <c r="Y63" s="7">
        <f t="shared" ref="Y63" si="168">ROUND((X55+Y58+Y59)*X63/(1-X64),2)</f>
        <v>0</v>
      </c>
    </row>
    <row r="64" spans="1:25" x14ac:dyDescent="0.25">
      <c r="A64" s="38" t="s">
        <v>99</v>
      </c>
      <c r="B64" s="55">
        <f t="shared" ref="B64:C64" si="169">SUM(B61:B63)</f>
        <v>0.02</v>
      </c>
      <c r="C64" s="7">
        <f t="shared" si="169"/>
        <v>32.380000000000003</v>
      </c>
      <c r="D64" s="55">
        <f>SUM(D61:D63)</f>
        <v>0.03</v>
      </c>
      <c r="E64" s="7">
        <f>SUM(E61:E63)</f>
        <v>29.74</v>
      </c>
      <c r="F64" s="55">
        <f>SUM(F61:F63)</f>
        <v>0.02</v>
      </c>
      <c r="G64" s="7">
        <f>SUM(G61:G63)</f>
        <v>33.049999999999997</v>
      </c>
      <c r="H64" s="55">
        <f t="shared" ref="H64:I64" si="170">SUM(H61:H63)</f>
        <v>0.03</v>
      </c>
      <c r="I64" s="7">
        <f t="shared" si="170"/>
        <v>32.06</v>
      </c>
      <c r="J64" s="55">
        <f t="shared" ref="J64:K64" si="171">SUM(J61:J63)</f>
        <v>0.03</v>
      </c>
      <c r="K64" s="7">
        <f t="shared" si="171"/>
        <v>31.78</v>
      </c>
      <c r="L64" s="55">
        <f>SUM(L61:L63)</f>
        <v>0.03</v>
      </c>
      <c r="M64" s="7">
        <f>SUM(M61:M63)</f>
        <v>26.43</v>
      </c>
      <c r="N64" s="55">
        <f>SUM(N61:N63)</f>
        <v>0.02</v>
      </c>
      <c r="O64" s="7">
        <f>SUM(O61:O63)</f>
        <v>17.440000000000001</v>
      </c>
      <c r="P64" s="55">
        <f t="shared" ref="P64:S64" si="172">SUM(P61:P63)</f>
        <v>0.02</v>
      </c>
      <c r="Q64" s="7">
        <f t="shared" si="172"/>
        <v>18.48</v>
      </c>
      <c r="R64" s="55">
        <f t="shared" si="172"/>
        <v>0.03</v>
      </c>
      <c r="S64" s="7">
        <f t="shared" si="172"/>
        <v>29.36</v>
      </c>
      <c r="T64" s="55">
        <f t="shared" ref="T64:U64" si="173">SUM(T61:T63)</f>
        <v>0.03</v>
      </c>
      <c r="U64" s="97">
        <f t="shared" si="173"/>
        <v>26.43</v>
      </c>
      <c r="V64" s="55">
        <f t="shared" ref="V64:W64" si="174">SUM(V61:V63)</f>
        <v>0.02</v>
      </c>
      <c r="W64" s="7">
        <f t="shared" si="174"/>
        <v>19.46</v>
      </c>
      <c r="X64" s="55">
        <f t="shared" ref="X64:Y64" si="175">SUM(X61:X63)</f>
        <v>0.03</v>
      </c>
      <c r="Y64" s="7">
        <f t="shared" si="175"/>
        <v>26.43</v>
      </c>
    </row>
    <row r="65" spans="1:25" x14ac:dyDescent="0.25">
      <c r="A65" s="42" t="s">
        <v>100</v>
      </c>
      <c r="B65" s="6"/>
      <c r="C65" s="5">
        <f>SUM(C58:C59,C64)</f>
        <v>32.380000000000003</v>
      </c>
      <c r="D65" s="6"/>
      <c r="E65" s="5">
        <f t="shared" ref="E65" si="176">SUM(E58:E59,E64)</f>
        <v>29.74</v>
      </c>
      <c r="F65" s="6"/>
      <c r="G65" s="5">
        <f>SUM(G58:G59,G64)</f>
        <v>33.049999999999997</v>
      </c>
      <c r="H65" s="6"/>
      <c r="I65" s="5">
        <f t="shared" ref="I65" si="177">SUM(I58:I59,I64)</f>
        <v>32.06</v>
      </c>
      <c r="J65" s="6"/>
      <c r="K65" s="5">
        <f>SUM(K58:K59,K64)</f>
        <v>31.78</v>
      </c>
      <c r="L65" s="6"/>
      <c r="M65" s="5">
        <f>SUM(M58:M59,M64)</f>
        <v>26.43</v>
      </c>
      <c r="N65" s="6"/>
      <c r="O65" s="5">
        <f>SUM(O58:O59,O64)</f>
        <v>17.440000000000001</v>
      </c>
      <c r="P65" s="6"/>
      <c r="Q65" s="5">
        <f>SUM(Q58:Q59,Q64)</f>
        <v>18.48</v>
      </c>
      <c r="R65" s="6"/>
      <c r="S65" s="5">
        <f t="shared" ref="S65" si="178">SUM(S58:S59,S64)</f>
        <v>29.36</v>
      </c>
      <c r="T65" s="6"/>
      <c r="U65" s="99">
        <f t="shared" ref="U65" si="179">SUM(U58:U59,U64)</f>
        <v>26.43</v>
      </c>
      <c r="V65" s="6"/>
      <c r="W65" s="5">
        <f t="shared" ref="W65" si="180">SUM(W58:W59,W64)</f>
        <v>19.46</v>
      </c>
      <c r="X65" s="6"/>
      <c r="Y65" s="5">
        <f t="shared" ref="Y65" si="181">SUM(Y58:Y59,Y64)</f>
        <v>26.43</v>
      </c>
    </row>
    <row r="66" spans="1:25" x14ac:dyDescent="0.25">
      <c r="A66" s="42"/>
      <c r="B66" s="4"/>
      <c r="C66" s="3" t="s">
        <v>41</v>
      </c>
      <c r="D66" s="4"/>
      <c r="E66" s="3" t="s">
        <v>41</v>
      </c>
      <c r="F66" s="4"/>
      <c r="G66" s="3" t="s">
        <v>41</v>
      </c>
      <c r="H66" s="4"/>
      <c r="I66" s="3" t="s">
        <v>41</v>
      </c>
      <c r="J66" s="4"/>
      <c r="K66" s="3" t="s">
        <v>41</v>
      </c>
      <c r="L66" s="4"/>
      <c r="M66" s="3" t="s">
        <v>41</v>
      </c>
      <c r="N66" s="4"/>
      <c r="O66" s="3" t="s">
        <v>41</v>
      </c>
      <c r="P66" s="4"/>
      <c r="Q66" s="3" t="s">
        <v>41</v>
      </c>
      <c r="R66" s="4"/>
      <c r="S66" s="3" t="s">
        <v>41</v>
      </c>
      <c r="T66" s="4"/>
      <c r="U66" s="92" t="s">
        <v>41</v>
      </c>
      <c r="V66" s="4"/>
      <c r="W66" s="3" t="s">
        <v>41</v>
      </c>
      <c r="X66" s="4"/>
      <c r="Y66" s="3" t="s">
        <v>41</v>
      </c>
    </row>
    <row r="67" spans="1:25" x14ac:dyDescent="0.25">
      <c r="A67" s="40" t="s">
        <v>101</v>
      </c>
      <c r="B67" s="40"/>
      <c r="C67" s="180">
        <f>B55+C65</f>
        <v>1618.8700000000001</v>
      </c>
      <c r="D67" s="40"/>
      <c r="E67" s="151">
        <f t="shared" ref="E67" si="182">D55+E65</f>
        <v>991.3900000000001</v>
      </c>
      <c r="F67" s="40"/>
      <c r="G67" s="151">
        <f t="shared" ref="G67" si="183">F55+G65</f>
        <v>1652.54</v>
      </c>
      <c r="H67" s="40"/>
      <c r="I67" s="151">
        <f t="shared" ref="I67" si="184">H55+I65</f>
        <v>1068.51</v>
      </c>
      <c r="J67" s="40"/>
      <c r="K67" s="151">
        <f t="shared" ref="K67" si="185">J55+K65</f>
        <v>1059.43</v>
      </c>
      <c r="L67" s="40"/>
      <c r="M67" s="151">
        <f t="shared" ref="M67" si="186">L55+M65</f>
        <v>880.85</v>
      </c>
      <c r="N67" s="40"/>
      <c r="O67" s="151">
        <f>N55+O65</f>
        <v>871.86000000000013</v>
      </c>
      <c r="P67" s="40"/>
      <c r="Q67" s="151">
        <f>P55+Q65</f>
        <v>923.85000000000014</v>
      </c>
      <c r="R67" s="40"/>
      <c r="S67" s="151">
        <f t="shared" ref="S67" si="187">R55+S65</f>
        <v>978.73000000000013</v>
      </c>
      <c r="T67" s="40"/>
      <c r="U67" s="156">
        <f t="shared" ref="U67" si="188">T55+U65</f>
        <v>880.85</v>
      </c>
      <c r="V67" s="40"/>
      <c r="W67" s="180">
        <f t="shared" ref="W67" si="189">V55+W65</f>
        <v>973.23000000000013</v>
      </c>
      <c r="X67" s="40"/>
      <c r="Y67" s="180">
        <f t="shared" ref="Y67" si="190">X55+Y65</f>
        <v>880.85</v>
      </c>
    </row>
    <row r="68" spans="1:25" x14ac:dyDescent="0.25">
      <c r="A68" s="56"/>
      <c r="B68" s="187"/>
      <c r="C68" s="188"/>
      <c r="D68" s="187"/>
      <c r="E68" s="186"/>
      <c r="F68" s="182"/>
      <c r="G68" s="186"/>
      <c r="H68" s="182"/>
      <c r="I68" s="186"/>
      <c r="J68" s="182"/>
      <c r="K68" s="186"/>
      <c r="L68" s="182"/>
      <c r="M68" s="186"/>
      <c r="N68" s="182"/>
      <c r="O68" s="186"/>
      <c r="P68" s="182"/>
      <c r="Q68" s="186"/>
      <c r="R68" s="182"/>
      <c r="S68" s="186"/>
      <c r="T68" s="182"/>
      <c r="U68" s="186"/>
      <c r="V68" s="187"/>
      <c r="W68" s="183"/>
      <c r="X68" s="184"/>
      <c r="Y68" s="183"/>
    </row>
    <row r="69" spans="1:25" x14ac:dyDescent="0.25">
      <c r="B69" s="2"/>
      <c r="D69" s="2"/>
      <c r="F69" s="2"/>
      <c r="H69" s="2"/>
      <c r="J69" s="2"/>
      <c r="L69" s="2"/>
      <c r="N69" s="2"/>
      <c r="P69" s="2"/>
      <c r="R69" s="2"/>
      <c r="T69" s="2"/>
      <c r="V69" s="2"/>
      <c r="W69" s="183"/>
      <c r="X69" s="2"/>
      <c r="Y69" s="183"/>
    </row>
    <row r="70" spans="1:25" x14ac:dyDescent="0.25">
      <c r="A70" s="56"/>
      <c r="B70" s="57"/>
      <c r="D70" s="59"/>
      <c r="E70" s="1"/>
      <c r="F70" s="59"/>
      <c r="G70" s="1"/>
      <c r="H70" s="59"/>
      <c r="I70" s="1"/>
      <c r="J70" s="59"/>
      <c r="K70" s="1"/>
      <c r="L70" s="59"/>
      <c r="M70" s="1"/>
      <c r="N70" s="59"/>
      <c r="O70" s="1"/>
      <c r="P70" s="59"/>
      <c r="Q70" s="1"/>
      <c r="R70" s="59"/>
      <c r="S70" s="1"/>
      <c r="T70" s="59"/>
      <c r="U70" s="1"/>
      <c r="V70" s="59"/>
      <c r="W70" s="1"/>
      <c r="X70" s="59"/>
      <c r="Y70" s="1"/>
    </row>
    <row r="71" spans="1:25" x14ac:dyDescent="0.25">
      <c r="B71" s="2"/>
    </row>
  </sheetData>
  <sheetProtection formatCells="0" formatColumns="0" formatRows="0"/>
  <mergeCells count="337">
    <mergeCell ref="X52:Y52"/>
    <mergeCell ref="X53:Y53"/>
    <mergeCell ref="X54:Y54"/>
    <mergeCell ref="X55:Y55"/>
    <mergeCell ref="X56:Y56"/>
    <mergeCell ref="X1:Y1"/>
    <mergeCell ref="X2:Y2"/>
    <mergeCell ref="X3:Y3"/>
    <mergeCell ref="X4:Y4"/>
    <mergeCell ref="X5:Y5"/>
    <mergeCell ref="X6:Y6"/>
    <mergeCell ref="X7:Y7"/>
    <mergeCell ref="X8:Y8"/>
    <mergeCell ref="X9:Y9"/>
    <mergeCell ref="X10:Y10"/>
    <mergeCell ref="X11:Y11"/>
    <mergeCell ref="X12:Y12"/>
    <mergeCell ref="X13:Y13"/>
    <mergeCell ref="X14:Y14"/>
    <mergeCell ref="X40:Y40"/>
    <mergeCell ref="X41:Y41"/>
    <mergeCell ref="X45:Y45"/>
    <mergeCell ref="X46:Y46"/>
    <mergeCell ref="X47:Y47"/>
    <mergeCell ref="X48:Y48"/>
    <mergeCell ref="X49:Y49"/>
    <mergeCell ref="X50:Y50"/>
    <mergeCell ref="X51:Y51"/>
    <mergeCell ref="B4:C4"/>
    <mergeCell ref="N4:O4"/>
    <mergeCell ref="L4:M4"/>
    <mergeCell ref="B3:C3"/>
    <mergeCell ref="N3:O3"/>
    <mergeCell ref="L3:M3"/>
    <mergeCell ref="N8:O8"/>
    <mergeCell ref="L8:M8"/>
    <mergeCell ref="B7:C7"/>
    <mergeCell ref="N7:O7"/>
    <mergeCell ref="L7:M7"/>
    <mergeCell ref="B6:C6"/>
    <mergeCell ref="N6:O6"/>
    <mergeCell ref="L6:M6"/>
    <mergeCell ref="T8:U8"/>
    <mergeCell ref="T6:U6"/>
    <mergeCell ref="T7:U7"/>
    <mergeCell ref="J6:K6"/>
    <mergeCell ref="F6:G6"/>
    <mergeCell ref="N12:O12"/>
    <mergeCell ref="B2:C2"/>
    <mergeCell ref="N2:O2"/>
    <mergeCell ref="L2:M2"/>
    <mergeCell ref="T5:U5"/>
    <mergeCell ref="T1:U1"/>
    <mergeCell ref="J4:K4"/>
    <mergeCell ref="F4:G4"/>
    <mergeCell ref="J5:K5"/>
    <mergeCell ref="F5:G5"/>
    <mergeCell ref="D1:E1"/>
    <mergeCell ref="D2:E2"/>
    <mergeCell ref="R2:S2"/>
    <mergeCell ref="P2:Q2"/>
    <mergeCell ref="D3:E3"/>
    <mergeCell ref="R3:S3"/>
    <mergeCell ref="P3:Q3"/>
    <mergeCell ref="D4:E4"/>
    <mergeCell ref="R4:S4"/>
    <mergeCell ref="P4:Q4"/>
    <mergeCell ref="N1:O1"/>
    <mergeCell ref="L1:M1"/>
    <mergeCell ref="N5:O5"/>
    <mergeCell ref="L5:M5"/>
    <mergeCell ref="L12:M12"/>
    <mergeCell ref="B11:C11"/>
    <mergeCell ref="N11:O11"/>
    <mergeCell ref="L11:M11"/>
    <mergeCell ref="B10:C10"/>
    <mergeCell ref="N10:O10"/>
    <mergeCell ref="L10:M10"/>
    <mergeCell ref="T10:U10"/>
    <mergeCell ref="F10:G10"/>
    <mergeCell ref="A41:A42"/>
    <mergeCell ref="B41:C41"/>
    <mergeCell ref="N41:O41"/>
    <mergeCell ref="B40:C40"/>
    <mergeCell ref="N40:O40"/>
    <mergeCell ref="L40:M40"/>
    <mergeCell ref="B14:C14"/>
    <mergeCell ref="N14:O14"/>
    <mergeCell ref="L14:M14"/>
    <mergeCell ref="F14:G14"/>
    <mergeCell ref="J40:K40"/>
    <mergeCell ref="F40:G40"/>
    <mergeCell ref="H40:I40"/>
    <mergeCell ref="D40:E40"/>
    <mergeCell ref="B53:C53"/>
    <mergeCell ref="N53:O53"/>
    <mergeCell ref="L53:M53"/>
    <mergeCell ref="B52:C52"/>
    <mergeCell ref="N52:O52"/>
    <mergeCell ref="L52:M52"/>
    <mergeCell ref="N51:O51"/>
    <mergeCell ref="L51:M51"/>
    <mergeCell ref="B50:C50"/>
    <mergeCell ref="N50:O50"/>
    <mergeCell ref="L50:M50"/>
    <mergeCell ref="B51:C51"/>
    <mergeCell ref="B56:C56"/>
    <mergeCell ref="N56:O56"/>
    <mergeCell ref="L56:M56"/>
    <mergeCell ref="B55:C55"/>
    <mergeCell ref="N55:O55"/>
    <mergeCell ref="L55:M55"/>
    <mergeCell ref="B54:C54"/>
    <mergeCell ref="N54:O54"/>
    <mergeCell ref="L54:M54"/>
    <mergeCell ref="D55:E55"/>
    <mergeCell ref="J56:K56"/>
    <mergeCell ref="F56:G56"/>
    <mergeCell ref="B13:C13"/>
    <mergeCell ref="B9:C9"/>
    <mergeCell ref="B5:C5"/>
    <mergeCell ref="B1:C1"/>
    <mergeCell ref="H1:I1"/>
    <mergeCell ref="T2:U2"/>
    <mergeCell ref="H2:I2"/>
    <mergeCell ref="T3:U3"/>
    <mergeCell ref="H3:I3"/>
    <mergeCell ref="T4:U4"/>
    <mergeCell ref="H4:I4"/>
    <mergeCell ref="B12:C12"/>
    <mergeCell ref="B8:C8"/>
    <mergeCell ref="D13:E13"/>
    <mergeCell ref="H6:I6"/>
    <mergeCell ref="H5:I5"/>
    <mergeCell ref="J1:K1"/>
    <mergeCell ref="F1:G1"/>
    <mergeCell ref="J2:K2"/>
    <mergeCell ref="F2:G2"/>
    <mergeCell ref="J3:K3"/>
    <mergeCell ref="F3:G3"/>
    <mergeCell ref="R1:S1"/>
    <mergeCell ref="P1:Q1"/>
    <mergeCell ref="B49:C49"/>
    <mergeCell ref="L49:M49"/>
    <mergeCell ref="B48:C48"/>
    <mergeCell ref="L48:M48"/>
    <mergeCell ref="L47:M47"/>
    <mergeCell ref="B46:C46"/>
    <mergeCell ref="L46:M46"/>
    <mergeCell ref="L41:M41"/>
    <mergeCell ref="B45:C45"/>
    <mergeCell ref="L45:M45"/>
    <mergeCell ref="H41:I41"/>
    <mergeCell ref="J41:K41"/>
    <mergeCell ref="F41:G41"/>
    <mergeCell ref="B47:C47"/>
    <mergeCell ref="V1:W1"/>
    <mergeCell ref="V2:W2"/>
    <mergeCell ref="V3:W3"/>
    <mergeCell ref="V4:W4"/>
    <mergeCell ref="V5:W5"/>
    <mergeCell ref="V6:W6"/>
    <mergeCell ref="T54:U54"/>
    <mergeCell ref="T55:U55"/>
    <mergeCell ref="T56:U56"/>
    <mergeCell ref="T51:U51"/>
    <mergeCell ref="T52:U52"/>
    <mergeCell ref="T53:U53"/>
    <mergeCell ref="T48:U48"/>
    <mergeCell ref="T49:U49"/>
    <mergeCell ref="T50:U50"/>
    <mergeCell ref="T45:U45"/>
    <mergeCell ref="T46:U46"/>
    <mergeCell ref="T47:U47"/>
    <mergeCell ref="T14:U14"/>
    <mergeCell ref="T40:U40"/>
    <mergeCell ref="T41:U41"/>
    <mergeCell ref="T11:U11"/>
    <mergeCell ref="T12:U12"/>
    <mergeCell ref="T13:U13"/>
    <mergeCell ref="V13:W13"/>
    <mergeCell ref="V14:W14"/>
    <mergeCell ref="V40:W40"/>
    <mergeCell ref="V41:W41"/>
    <mergeCell ref="V45:W45"/>
    <mergeCell ref="V46:W46"/>
    <mergeCell ref="V7:W7"/>
    <mergeCell ref="V8:W8"/>
    <mergeCell ref="V9:W9"/>
    <mergeCell ref="V10:W10"/>
    <mergeCell ref="V11:W11"/>
    <mergeCell ref="V12:W12"/>
    <mergeCell ref="V53:W53"/>
    <mergeCell ref="V54:W54"/>
    <mergeCell ref="V55:W55"/>
    <mergeCell ref="V56:W56"/>
    <mergeCell ref="D45:E45"/>
    <mergeCell ref="R45:S45"/>
    <mergeCell ref="D48:E48"/>
    <mergeCell ref="R48:S48"/>
    <mergeCell ref="D51:E51"/>
    <mergeCell ref="R51:S51"/>
    <mergeCell ref="V47:W47"/>
    <mergeCell ref="V48:W48"/>
    <mergeCell ref="V49:W49"/>
    <mergeCell ref="V50:W50"/>
    <mergeCell ref="V51:W51"/>
    <mergeCell ref="V52:W52"/>
    <mergeCell ref="R49:S49"/>
    <mergeCell ref="R56:S56"/>
    <mergeCell ref="N49:O49"/>
    <mergeCell ref="N48:O48"/>
    <mergeCell ref="N47:O47"/>
    <mergeCell ref="N46:O46"/>
    <mergeCell ref="N45:O45"/>
    <mergeCell ref="R50:S50"/>
    <mergeCell ref="P50:Q50"/>
    <mergeCell ref="P45:Q45"/>
    <mergeCell ref="D46:E46"/>
    <mergeCell ref="R46:S46"/>
    <mergeCell ref="P46:Q46"/>
    <mergeCell ref="D47:E47"/>
    <mergeCell ref="R47:S47"/>
    <mergeCell ref="P47:Q47"/>
    <mergeCell ref="R54:S54"/>
    <mergeCell ref="P54:Q54"/>
    <mergeCell ref="F47:G47"/>
    <mergeCell ref="J48:K48"/>
    <mergeCell ref="F48:G48"/>
    <mergeCell ref="J49:K49"/>
    <mergeCell ref="F49:G49"/>
    <mergeCell ref="J50:K50"/>
    <mergeCell ref="F50:G50"/>
    <mergeCell ref="R55:S55"/>
    <mergeCell ref="P55:Q55"/>
    <mergeCell ref="P51:Q51"/>
    <mergeCell ref="D52:E52"/>
    <mergeCell ref="R52:S52"/>
    <mergeCell ref="P52:Q52"/>
    <mergeCell ref="D53:E53"/>
    <mergeCell ref="R53:S53"/>
    <mergeCell ref="P53:Q53"/>
    <mergeCell ref="J54:K54"/>
    <mergeCell ref="F54:G54"/>
    <mergeCell ref="J55:K55"/>
    <mergeCell ref="F55:G55"/>
    <mergeCell ref="J51:K51"/>
    <mergeCell ref="F51:G51"/>
    <mergeCell ref="J52:K52"/>
    <mergeCell ref="F52:G52"/>
    <mergeCell ref="J53:K53"/>
    <mergeCell ref="F53:G53"/>
    <mergeCell ref="P56:Q56"/>
    <mergeCell ref="H47:I47"/>
    <mergeCell ref="H46:I46"/>
    <mergeCell ref="H45:I45"/>
    <mergeCell ref="H50:I50"/>
    <mergeCell ref="H49:I49"/>
    <mergeCell ref="H48:I48"/>
    <mergeCell ref="H53:I53"/>
    <mergeCell ref="D54:E54"/>
    <mergeCell ref="P48:Q48"/>
    <mergeCell ref="D49:E49"/>
    <mergeCell ref="P49:Q49"/>
    <mergeCell ref="D50:E50"/>
    <mergeCell ref="H52:I52"/>
    <mergeCell ref="H51:I51"/>
    <mergeCell ref="H56:I56"/>
    <mergeCell ref="H55:I55"/>
    <mergeCell ref="H54:I54"/>
    <mergeCell ref="D56:E56"/>
    <mergeCell ref="J45:K45"/>
    <mergeCell ref="F45:G45"/>
    <mergeCell ref="J46:K46"/>
    <mergeCell ref="F46:G46"/>
    <mergeCell ref="J47:K47"/>
    <mergeCell ref="R40:S40"/>
    <mergeCell ref="P40:Q40"/>
    <mergeCell ref="D41:E41"/>
    <mergeCell ref="R41:S41"/>
    <mergeCell ref="P41:Q41"/>
    <mergeCell ref="D5:E5"/>
    <mergeCell ref="R5:S5"/>
    <mergeCell ref="P5:Q5"/>
    <mergeCell ref="D6:E6"/>
    <mergeCell ref="R6:S6"/>
    <mergeCell ref="P6:Q6"/>
    <mergeCell ref="D9:E9"/>
    <mergeCell ref="R9:S9"/>
    <mergeCell ref="P9:Q9"/>
    <mergeCell ref="D10:E10"/>
    <mergeCell ref="R10:S10"/>
    <mergeCell ref="P10:Q10"/>
    <mergeCell ref="D7:E7"/>
    <mergeCell ref="R7:S7"/>
    <mergeCell ref="P7:Q7"/>
    <mergeCell ref="D8:E8"/>
    <mergeCell ref="R8:S8"/>
    <mergeCell ref="P8:Q8"/>
    <mergeCell ref="N9:O9"/>
    <mergeCell ref="L9:M9"/>
    <mergeCell ref="T9:U9"/>
    <mergeCell ref="H7:I7"/>
    <mergeCell ref="H10:I10"/>
    <mergeCell ref="H9:I9"/>
    <mergeCell ref="H8:I8"/>
    <mergeCell ref="J7:K7"/>
    <mergeCell ref="F7:G7"/>
    <mergeCell ref="J8:K8"/>
    <mergeCell ref="F8:G8"/>
    <mergeCell ref="J9:K9"/>
    <mergeCell ref="F9:G9"/>
    <mergeCell ref="J10:K10"/>
    <mergeCell ref="R13:S13"/>
    <mergeCell ref="P13:Q13"/>
    <mergeCell ref="D14:E14"/>
    <mergeCell ref="R14:S14"/>
    <mergeCell ref="P14:Q14"/>
    <mergeCell ref="D11:E11"/>
    <mergeCell ref="R11:S11"/>
    <mergeCell ref="P11:Q11"/>
    <mergeCell ref="D12:E12"/>
    <mergeCell ref="R12:S12"/>
    <mergeCell ref="P12:Q12"/>
    <mergeCell ref="N13:O13"/>
    <mergeCell ref="L13:M13"/>
    <mergeCell ref="H13:I13"/>
    <mergeCell ref="H12:I12"/>
    <mergeCell ref="H11:I11"/>
    <mergeCell ref="H14:I14"/>
    <mergeCell ref="J11:K11"/>
    <mergeCell ref="F11:G11"/>
    <mergeCell ref="J12:K12"/>
    <mergeCell ref="F12:G12"/>
    <mergeCell ref="J13:K13"/>
    <mergeCell ref="F13:G13"/>
    <mergeCell ref="J14:K14"/>
  </mergeCells>
  <conditionalFormatting sqref="B2 A43:A44 A6:B6 A40:B40 A14:B14 A48:E48 D41:E42 B45:C47 A54:C55 C43:E44 B42:E42 A41:E41 A5:E5 A57:E68 A72:E1048576 B3:E4 B50:E50 B70:E71 A51:E53 D3:E5 B1:E1 D57:E1048576 A7:E13 A38:E39 A37 C37 E37 M37 D45:E55 L41:M55 L38:M39 L7:M13 L57:M1048576 L1:M1 L3:M5 L15:M36 A15:E25 A26:A29 A31 B26:E31 A32:E36">
    <cfRule type="cellIs" dxfId="120" priority="155" operator="equal">
      <formula>0</formula>
    </cfRule>
  </conditionalFormatting>
  <conditionalFormatting sqref="A45:A47">
    <cfRule type="cellIs" dxfId="119" priority="152" operator="equal">
      <formula>0</formula>
    </cfRule>
  </conditionalFormatting>
  <conditionalFormatting sqref="D2 D14 L14 L2">
    <cfRule type="cellIs" dxfId="118" priority="147" operator="equal">
      <formula>0</formula>
    </cfRule>
  </conditionalFormatting>
  <conditionalFormatting sqref="D6 L6">
    <cfRule type="cellIs" dxfId="117" priority="146" operator="equal">
      <formula>0</formula>
    </cfRule>
  </conditionalFormatting>
  <conditionalFormatting sqref="E43 M43">
    <cfRule type="cellIs" dxfId="116" priority="144" operator="equal">
      <formula>0</formula>
    </cfRule>
  </conditionalFormatting>
  <conditionalFormatting sqref="A56:B56">
    <cfRule type="cellIs" dxfId="115" priority="142" operator="equal">
      <formula>0</formula>
    </cfRule>
  </conditionalFormatting>
  <conditionalFormatting sqref="E44 M44">
    <cfRule type="cellIs" dxfId="114" priority="143" operator="equal">
      <formula>0</formula>
    </cfRule>
  </conditionalFormatting>
  <conditionalFormatting sqref="D40 L40">
    <cfRule type="cellIs" dxfId="113" priority="141" operator="equal">
      <formula>0</formula>
    </cfRule>
  </conditionalFormatting>
  <conditionalFormatting sqref="D56 L56">
    <cfRule type="cellIs" dxfId="112" priority="140" operator="equal">
      <formula>0</formula>
    </cfRule>
  </conditionalFormatting>
  <conditionalFormatting sqref="A70">
    <cfRule type="cellIs" dxfId="111" priority="117" operator="equal">
      <formula>0</formula>
    </cfRule>
  </conditionalFormatting>
  <conditionalFormatting sqref="A71">
    <cfRule type="cellIs" dxfId="110" priority="114" operator="equal">
      <formula>0</formula>
    </cfRule>
  </conditionalFormatting>
  <conditionalFormatting sqref="B69:C69">
    <cfRule type="cellIs" dxfId="109" priority="63" operator="equal">
      <formula>0</formula>
    </cfRule>
  </conditionalFormatting>
  <conditionalFormatting sqref="A69">
    <cfRule type="cellIs" dxfId="108" priority="62" operator="equal">
      <formula>0</formula>
    </cfRule>
  </conditionalFormatting>
  <conditionalFormatting sqref="F56 H56 J56">
    <cfRule type="cellIs" dxfId="107" priority="48" operator="equal">
      <formula>0</formula>
    </cfRule>
  </conditionalFormatting>
  <conditionalFormatting sqref="F37 H37 J37">
    <cfRule type="cellIs" dxfId="106" priority="47" operator="equal">
      <formula>0</formula>
    </cfRule>
  </conditionalFormatting>
  <conditionalFormatting sqref="A1">
    <cfRule type="cellIs" dxfId="105" priority="60" operator="equal">
      <formula>0</formula>
    </cfRule>
  </conditionalFormatting>
  <conditionalFormatting sqref="A2:A4">
    <cfRule type="cellIs" dxfId="104" priority="59" operator="equal">
      <formula>0</formula>
    </cfRule>
  </conditionalFormatting>
  <conditionalFormatting sqref="L37 D37 B37">
    <cfRule type="cellIs" dxfId="103" priority="58" operator="equal">
      <formula>0</formula>
    </cfRule>
  </conditionalFormatting>
  <conditionalFormatting sqref="A49:C49">
    <cfRule type="cellIs" dxfId="102" priority="57" operator="equal">
      <formula>0</formula>
    </cfRule>
  </conditionalFormatting>
  <conditionalFormatting sqref="F41:K55 F3:K5 F57:K60 F15:K36 F1:K1 F7:K13 F38:K39 G37 I37 K37 F62:K1048576 G61 I61 K61">
    <cfRule type="cellIs" dxfId="101" priority="54" operator="equal">
      <formula>0</formula>
    </cfRule>
  </conditionalFormatting>
  <conditionalFormatting sqref="F2 H2 J2 F14 H14 J14">
    <cfRule type="cellIs" dxfId="100" priority="53" operator="equal">
      <formula>0</formula>
    </cfRule>
  </conditionalFormatting>
  <conditionalFormatting sqref="F6 H6 J6">
    <cfRule type="cellIs" dxfId="99" priority="52" operator="equal">
      <formula>0</formula>
    </cfRule>
  </conditionalFormatting>
  <conditionalFormatting sqref="G43 I43 K43">
    <cfRule type="cellIs" dxfId="98" priority="51" operator="equal">
      <formula>0</formula>
    </cfRule>
  </conditionalFormatting>
  <conditionalFormatting sqref="G44 I44 K44">
    <cfRule type="cellIs" dxfId="97" priority="50" operator="equal">
      <formula>0</formula>
    </cfRule>
  </conditionalFormatting>
  <conditionalFormatting sqref="F40 H40 J40">
    <cfRule type="cellIs" dxfId="96" priority="49" operator="equal">
      <formula>0</formula>
    </cfRule>
  </conditionalFormatting>
  <conditionalFormatting sqref="N41:W55 N3:W5 N57:W60 N15:W36 N1:W1 N7:W13 N38:W39 O37 Q37 S37 U37 W37 N62:W1048576 O61 Q61 S61 U61 W61">
    <cfRule type="cellIs" dxfId="95" priority="38" operator="equal">
      <formula>0</formula>
    </cfRule>
  </conditionalFormatting>
  <conditionalFormatting sqref="N2 P2 R2 T2 V2 N14 P14 R14 T14 V14">
    <cfRule type="cellIs" dxfId="94" priority="37" operator="equal">
      <formula>0</formula>
    </cfRule>
  </conditionalFormatting>
  <conditionalFormatting sqref="N6 P6 R6 T6 V6">
    <cfRule type="cellIs" dxfId="93" priority="36" operator="equal">
      <formula>0</formula>
    </cfRule>
  </conditionalFormatting>
  <conditionalFormatting sqref="O43 Q43 S43 U43 W43">
    <cfRule type="cellIs" dxfId="92" priority="35" operator="equal">
      <formula>0</formula>
    </cfRule>
  </conditionalFormatting>
  <conditionalFormatting sqref="O44 Q44 S44 U44 W44">
    <cfRule type="cellIs" dxfId="91" priority="34" operator="equal">
      <formula>0</formula>
    </cfRule>
  </conditionalFormatting>
  <conditionalFormatting sqref="N40 P40 R40 T40 V40">
    <cfRule type="cellIs" dxfId="90" priority="33" operator="equal">
      <formula>0</formula>
    </cfRule>
  </conditionalFormatting>
  <conditionalFormatting sqref="N56 P56 R56 T56 V56">
    <cfRule type="cellIs" dxfId="89" priority="32" operator="equal">
      <formula>0</formula>
    </cfRule>
  </conditionalFormatting>
  <conditionalFormatting sqref="N37 P37 R37 T37 V37">
    <cfRule type="cellIs" dxfId="88" priority="31" operator="equal">
      <formula>0</formula>
    </cfRule>
  </conditionalFormatting>
  <conditionalFormatting sqref="F61">
    <cfRule type="cellIs" dxfId="87" priority="30" operator="equal">
      <formula>0</formula>
    </cfRule>
  </conditionalFormatting>
  <conditionalFormatting sqref="H61">
    <cfRule type="cellIs" dxfId="86" priority="29" operator="equal">
      <formula>0</formula>
    </cfRule>
  </conditionalFormatting>
  <conditionalFormatting sqref="J61">
    <cfRule type="cellIs" dxfId="85" priority="28" operator="equal">
      <formula>0</formula>
    </cfRule>
  </conditionalFormatting>
  <conditionalFormatting sqref="N61">
    <cfRule type="cellIs" dxfId="84" priority="27" operator="equal">
      <formula>0</formula>
    </cfRule>
  </conditionalFormatting>
  <conditionalFormatting sqref="P61">
    <cfRule type="cellIs" dxfId="83" priority="26" operator="equal">
      <formula>0</formula>
    </cfRule>
  </conditionalFormatting>
  <conditionalFormatting sqref="R61">
    <cfRule type="cellIs" dxfId="82" priority="25" operator="equal">
      <formula>0</formula>
    </cfRule>
  </conditionalFormatting>
  <conditionalFormatting sqref="T61">
    <cfRule type="cellIs" dxfId="81" priority="24" operator="equal">
      <formula>0</formula>
    </cfRule>
  </conditionalFormatting>
  <conditionalFormatting sqref="V61">
    <cfRule type="cellIs" dxfId="80" priority="23" operator="equal">
      <formula>0</formula>
    </cfRule>
  </conditionalFormatting>
  <conditionalFormatting sqref="A50">
    <cfRule type="cellIs" dxfId="79" priority="22" operator="equal">
      <formula>0</formula>
    </cfRule>
  </conditionalFormatting>
  <conditionalFormatting sqref="A30">
    <cfRule type="cellIs" dxfId="78" priority="21" operator="equal">
      <formula>0</formula>
    </cfRule>
  </conditionalFormatting>
  <conditionalFormatting sqref="X43">
    <cfRule type="cellIs" dxfId="77" priority="1" operator="equal">
      <formula>0</formula>
    </cfRule>
  </conditionalFormatting>
  <conditionalFormatting sqref="X41:Y42 X3:Y5 X57:Y60 X15:Y36 X1:Y1 X7:Y13 X38:Y39 Y37 X62:Y1048576 Y61 X44:Y55 Y43">
    <cfRule type="cellIs" dxfId="76" priority="11" operator="equal">
      <formula>0</formula>
    </cfRule>
  </conditionalFormatting>
  <conditionalFormatting sqref="X2 X14">
    <cfRule type="cellIs" dxfId="75" priority="10" operator="equal">
      <formula>0</formula>
    </cfRule>
  </conditionalFormatting>
  <conditionalFormatting sqref="X6">
    <cfRule type="cellIs" dxfId="74" priority="9" operator="equal">
      <formula>0</formula>
    </cfRule>
  </conditionalFormatting>
  <conditionalFormatting sqref="Y43">
    <cfRule type="cellIs" dxfId="73" priority="8" operator="equal">
      <formula>0</formula>
    </cfRule>
  </conditionalFormatting>
  <conditionalFormatting sqref="Y44">
    <cfRule type="cellIs" dxfId="72" priority="7" operator="equal">
      <formula>0</formula>
    </cfRule>
  </conditionalFormatting>
  <conditionalFormatting sqref="X40">
    <cfRule type="cellIs" dxfId="71" priority="6" operator="equal">
      <formula>0</formula>
    </cfRule>
  </conditionalFormatting>
  <conditionalFormatting sqref="X56">
    <cfRule type="cellIs" dxfId="70" priority="5" operator="equal">
      <formula>0</formula>
    </cfRule>
  </conditionalFormatting>
  <conditionalFormatting sqref="X37">
    <cfRule type="cellIs" dxfId="69" priority="4" operator="equal">
      <formula>0</formula>
    </cfRule>
  </conditionalFormatting>
  <conditionalFormatting sqref="X61">
    <cfRule type="cellIs" dxfId="68" priority="3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63" orientation="portrait" r:id="rId1"/>
  <colBreaks count="5" manualBreakCount="5">
    <brk id="5" max="1048575" man="1"/>
    <brk id="9" max="1048575" man="1"/>
    <brk id="13" max="1048575" man="1"/>
    <brk id="17" max="1048575" man="1"/>
    <brk id="21" max="1048575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ilha5"/>
  <dimension ref="A1:S69"/>
  <sheetViews>
    <sheetView view="pageBreakPreview" zoomScaleNormal="70" zoomScaleSheetLayoutView="100" workbookViewId="0">
      <pane ySplit="5" topLeftCell="A42" activePane="bottomLeft" state="frozen"/>
      <selection pane="bottomLeft" activeCell="H68" sqref="H68"/>
    </sheetView>
  </sheetViews>
  <sheetFormatPr defaultColWidth="8.7109375" defaultRowHeight="15" x14ac:dyDescent="0.25"/>
  <cols>
    <col min="1" max="1" width="57" style="37" customWidth="1"/>
    <col min="2" max="2" width="23.28515625" style="58" bestFit="1" customWidth="1"/>
    <col min="3" max="3" width="9.42578125" style="58" bestFit="1" customWidth="1"/>
    <col min="4" max="4" width="14.42578125" style="58" bestFit="1" customWidth="1"/>
    <col min="5" max="5" width="11.28515625" style="58" bestFit="1" customWidth="1"/>
    <col min="6" max="6" width="26.140625" style="58" bestFit="1" customWidth="1"/>
    <col min="7" max="7" width="9.42578125" style="58" bestFit="1" customWidth="1"/>
    <col min="8" max="8" width="14.42578125" style="58" bestFit="1" customWidth="1"/>
    <col min="9" max="9" width="9.42578125" style="58" bestFit="1" customWidth="1"/>
    <col min="10" max="16384" width="8.7109375" style="37"/>
  </cols>
  <sheetData>
    <row r="1" spans="1:9" s="36" customFormat="1" x14ac:dyDescent="0.25">
      <c r="A1" s="35" t="s">
        <v>19</v>
      </c>
      <c r="B1" s="209">
        <v>1596.27</v>
      </c>
      <c r="C1" s="209"/>
      <c r="D1" s="210">
        <f>$B$1</f>
        <v>1596.27</v>
      </c>
      <c r="E1" s="210"/>
      <c r="F1" s="210">
        <f>$B$1</f>
        <v>1596.27</v>
      </c>
      <c r="G1" s="210"/>
      <c r="H1" s="210">
        <f>$B$1</f>
        <v>1596.27</v>
      </c>
      <c r="I1" s="210"/>
    </row>
    <row r="2" spans="1:9" s="36" customFormat="1" ht="12.75" customHeight="1" x14ac:dyDescent="0.25">
      <c r="A2" s="83" t="s">
        <v>20</v>
      </c>
      <c r="B2" s="211" t="s">
        <v>21</v>
      </c>
      <c r="C2" s="211"/>
      <c r="D2" s="211" t="s">
        <v>21</v>
      </c>
      <c r="E2" s="211"/>
      <c r="F2" s="211" t="s">
        <v>21</v>
      </c>
      <c r="G2" s="211"/>
      <c r="H2" s="211" t="s">
        <v>21</v>
      </c>
      <c r="I2" s="211"/>
    </row>
    <row r="3" spans="1:9" s="36" customFormat="1" ht="12.75" customHeight="1" x14ac:dyDescent="0.25">
      <c r="A3" s="84" t="s">
        <v>2</v>
      </c>
      <c r="B3" s="211" t="s">
        <v>170</v>
      </c>
      <c r="C3" s="211"/>
      <c r="D3" s="212" t="str">
        <f>B3</f>
        <v>MG000478/2025</v>
      </c>
      <c r="E3" s="213"/>
      <c r="F3" s="212" t="str">
        <f>B3</f>
        <v>MG000478/2025</v>
      </c>
      <c r="G3" s="213"/>
      <c r="H3" s="212" t="str">
        <f>B3</f>
        <v>MG000478/2025</v>
      </c>
      <c r="I3" s="213"/>
    </row>
    <row r="4" spans="1:9" x14ac:dyDescent="0.25">
      <c r="A4" s="84" t="s">
        <v>3</v>
      </c>
      <c r="B4" s="211" t="s">
        <v>116</v>
      </c>
      <c r="C4" s="211"/>
      <c r="D4" s="211" t="s">
        <v>117</v>
      </c>
      <c r="E4" s="211"/>
      <c r="F4" s="211" t="s">
        <v>118</v>
      </c>
      <c r="G4" s="211"/>
      <c r="H4" s="211" t="s">
        <v>119</v>
      </c>
      <c r="I4" s="211"/>
    </row>
    <row r="5" spans="1:9" ht="15" customHeight="1" x14ac:dyDescent="0.25">
      <c r="A5" s="38" t="s">
        <v>38</v>
      </c>
      <c r="B5" s="215">
        <v>15</v>
      </c>
      <c r="C5" s="215"/>
      <c r="D5" s="215">
        <v>30</v>
      </c>
      <c r="E5" s="215"/>
      <c r="F5" s="215">
        <v>15</v>
      </c>
      <c r="G5" s="215"/>
      <c r="H5" s="215">
        <v>15</v>
      </c>
      <c r="I5" s="215"/>
    </row>
    <row r="6" spans="1:9" x14ac:dyDescent="0.25">
      <c r="A6" s="39" t="s">
        <v>39</v>
      </c>
      <c r="B6" s="218"/>
      <c r="C6" s="219"/>
      <c r="D6" s="218"/>
      <c r="E6" s="219"/>
      <c r="F6" s="218"/>
      <c r="G6" s="219"/>
      <c r="H6" s="218"/>
      <c r="I6" s="219"/>
    </row>
    <row r="7" spans="1:9" x14ac:dyDescent="0.25">
      <c r="A7" s="40" t="s">
        <v>40</v>
      </c>
      <c r="B7" s="214" t="s">
        <v>41</v>
      </c>
      <c r="C7" s="214"/>
      <c r="D7" s="214" t="s">
        <v>41</v>
      </c>
      <c r="E7" s="214"/>
      <c r="F7" s="214" t="s">
        <v>41</v>
      </c>
      <c r="G7" s="214"/>
      <c r="H7" s="214" t="s">
        <v>41</v>
      </c>
      <c r="I7" s="214"/>
    </row>
    <row r="8" spans="1:9" x14ac:dyDescent="0.25">
      <c r="A8" s="41" t="s">
        <v>42</v>
      </c>
      <c r="B8" s="217">
        <f>SUM(B9:C12)</f>
        <v>544.17999999999995</v>
      </c>
      <c r="C8" s="217"/>
      <c r="D8" s="217">
        <f>SUM(D9:E12)</f>
        <v>1088.3699999999999</v>
      </c>
      <c r="E8" s="217"/>
      <c r="F8" s="217">
        <f>SUM(F9:G12)</f>
        <v>544.17999999999995</v>
      </c>
      <c r="G8" s="217"/>
      <c r="H8" s="217">
        <f>SUM(H9:I12)</f>
        <v>544.17999999999995</v>
      </c>
      <c r="I8" s="217"/>
    </row>
    <row r="9" spans="1:9" x14ac:dyDescent="0.25">
      <c r="A9" s="60" t="s">
        <v>43</v>
      </c>
      <c r="B9" s="220">
        <f>ROUND(B1/44*B5,2)</f>
        <v>544.17999999999995</v>
      </c>
      <c r="C9" s="220"/>
      <c r="D9" s="220">
        <f>ROUND(D1/44*D5,2)</f>
        <v>1088.3699999999999</v>
      </c>
      <c r="E9" s="220"/>
      <c r="F9" s="220">
        <f t="shared" ref="F9" si="0">ROUND(F1/44*F5,2)</f>
        <v>544.17999999999995</v>
      </c>
      <c r="G9" s="220"/>
      <c r="H9" s="220">
        <f>ROUND(H1/44*H5,2)</f>
        <v>544.17999999999995</v>
      </c>
      <c r="I9" s="220"/>
    </row>
    <row r="10" spans="1:9" ht="38.25" x14ac:dyDescent="0.25">
      <c r="A10" s="60" t="s">
        <v>44</v>
      </c>
      <c r="B10" s="220"/>
      <c r="C10" s="220"/>
      <c r="D10" s="220"/>
      <c r="E10" s="220"/>
      <c r="F10" s="220"/>
      <c r="G10" s="220"/>
      <c r="H10" s="220"/>
      <c r="I10" s="220"/>
    </row>
    <row r="11" spans="1:9" x14ac:dyDescent="0.25">
      <c r="A11" s="60" t="s">
        <v>45</v>
      </c>
      <c r="B11" s="220"/>
      <c r="C11" s="220"/>
      <c r="D11" s="220"/>
      <c r="E11" s="220"/>
      <c r="F11" s="220"/>
      <c r="G11" s="220"/>
      <c r="H11" s="220"/>
      <c r="I11" s="220"/>
    </row>
    <row r="12" spans="1:9" x14ac:dyDescent="0.25">
      <c r="A12" s="60" t="s">
        <v>46</v>
      </c>
      <c r="B12" s="220"/>
      <c r="C12" s="220"/>
      <c r="D12" s="220"/>
      <c r="E12" s="220"/>
      <c r="F12" s="220"/>
      <c r="G12" s="220"/>
      <c r="H12" s="220"/>
      <c r="I12" s="220"/>
    </row>
    <row r="13" spans="1:9" x14ac:dyDescent="0.25">
      <c r="A13" s="42"/>
      <c r="B13" s="221"/>
      <c r="C13" s="221"/>
      <c r="D13" s="221"/>
      <c r="E13" s="221"/>
      <c r="F13" s="221"/>
      <c r="G13" s="221"/>
      <c r="H13" s="221"/>
      <c r="I13" s="221"/>
    </row>
    <row r="14" spans="1:9" ht="25.5" x14ac:dyDescent="0.25">
      <c r="A14" s="43" t="s">
        <v>47</v>
      </c>
      <c r="B14" s="222"/>
      <c r="C14" s="223"/>
      <c r="D14" s="222"/>
      <c r="E14" s="223"/>
      <c r="F14" s="222"/>
      <c r="G14" s="223"/>
      <c r="H14" s="222"/>
      <c r="I14" s="223"/>
    </row>
    <row r="15" spans="1:9" x14ac:dyDescent="0.25">
      <c r="A15" s="38" t="s">
        <v>48</v>
      </c>
      <c r="B15" s="44" t="s">
        <v>49</v>
      </c>
      <c r="C15" s="3" t="s">
        <v>41</v>
      </c>
      <c r="D15" s="44" t="s">
        <v>49</v>
      </c>
      <c r="E15" s="3" t="s">
        <v>41</v>
      </c>
      <c r="F15" s="44" t="s">
        <v>49</v>
      </c>
      <c r="G15" s="3" t="s">
        <v>41</v>
      </c>
      <c r="H15" s="44" t="s">
        <v>49</v>
      </c>
      <c r="I15" s="3" t="s">
        <v>41</v>
      </c>
    </row>
    <row r="16" spans="1:9" x14ac:dyDescent="0.25">
      <c r="A16" s="42" t="s">
        <v>50</v>
      </c>
      <c r="B16" s="26">
        <f>'D-I'!B16</f>
        <v>0.2</v>
      </c>
      <c r="C16" s="13">
        <f>ROUND(B$8*B16,2)</f>
        <v>108.84</v>
      </c>
      <c r="D16" s="28">
        <f t="shared" ref="D16:D23" si="1">$B16</f>
        <v>0.2</v>
      </c>
      <c r="E16" s="13">
        <f t="shared" ref="E16:E23" si="2">ROUND(D$8*D16,2)</f>
        <v>217.67</v>
      </c>
      <c r="F16" s="28">
        <f t="shared" ref="F16:F23" si="3">$B16</f>
        <v>0.2</v>
      </c>
      <c r="G16" s="13">
        <f t="shared" ref="G16:G23" si="4">ROUND(F$8*F16,2)</f>
        <v>108.84</v>
      </c>
      <c r="H16" s="28">
        <f t="shared" ref="H16:H23" si="5">$B16</f>
        <v>0.2</v>
      </c>
      <c r="I16" s="13">
        <f t="shared" ref="I16:I23" si="6">ROUND(H$8*H16,2)</f>
        <v>108.84</v>
      </c>
    </row>
    <row r="17" spans="1:9" x14ac:dyDescent="0.25">
      <c r="A17" s="42" t="s">
        <v>51</v>
      </c>
      <c r="B17" s="26">
        <f>'D-I'!B17</f>
        <v>0</v>
      </c>
      <c r="C17" s="13">
        <f t="shared" ref="C17:C23" si="7">ROUND(B$8*B17,2)</f>
        <v>0</v>
      </c>
      <c r="D17" s="28">
        <f t="shared" si="1"/>
        <v>0</v>
      </c>
      <c r="E17" s="13">
        <f t="shared" si="2"/>
        <v>0</v>
      </c>
      <c r="F17" s="28">
        <f t="shared" si="3"/>
        <v>0</v>
      </c>
      <c r="G17" s="13">
        <f t="shared" si="4"/>
        <v>0</v>
      </c>
      <c r="H17" s="28">
        <f t="shared" si="5"/>
        <v>0</v>
      </c>
      <c r="I17" s="13">
        <f t="shared" si="6"/>
        <v>0</v>
      </c>
    </row>
    <row r="18" spans="1:9" x14ac:dyDescent="0.25">
      <c r="A18" s="42" t="s">
        <v>52</v>
      </c>
      <c r="B18" s="26">
        <f>'D-I'!B18</f>
        <v>0</v>
      </c>
      <c r="C18" s="13">
        <f t="shared" si="7"/>
        <v>0</v>
      </c>
      <c r="D18" s="28">
        <f t="shared" si="1"/>
        <v>0</v>
      </c>
      <c r="E18" s="13">
        <f t="shared" si="2"/>
        <v>0</v>
      </c>
      <c r="F18" s="28">
        <f t="shared" si="3"/>
        <v>0</v>
      </c>
      <c r="G18" s="13">
        <f t="shared" si="4"/>
        <v>0</v>
      </c>
      <c r="H18" s="28">
        <f t="shared" si="5"/>
        <v>0</v>
      </c>
      <c r="I18" s="13">
        <f t="shared" si="6"/>
        <v>0</v>
      </c>
    </row>
    <row r="19" spans="1:9" x14ac:dyDescent="0.25">
      <c r="A19" s="42" t="s">
        <v>53</v>
      </c>
      <c r="B19" s="26">
        <f>'D-I'!B19</f>
        <v>0</v>
      </c>
      <c r="C19" s="13">
        <f t="shared" si="7"/>
        <v>0</v>
      </c>
      <c r="D19" s="28">
        <f t="shared" si="1"/>
        <v>0</v>
      </c>
      <c r="E19" s="13">
        <f t="shared" si="2"/>
        <v>0</v>
      </c>
      <c r="F19" s="28">
        <f t="shared" si="3"/>
        <v>0</v>
      </c>
      <c r="G19" s="13">
        <f t="shared" si="4"/>
        <v>0</v>
      </c>
      <c r="H19" s="28">
        <f t="shared" si="5"/>
        <v>0</v>
      </c>
      <c r="I19" s="13">
        <f t="shared" si="6"/>
        <v>0</v>
      </c>
    </row>
    <row r="20" spans="1:9" x14ac:dyDescent="0.25">
      <c r="A20" s="42" t="s">
        <v>54</v>
      </c>
      <c r="B20" s="26">
        <f>'D-I'!B20</f>
        <v>0</v>
      </c>
      <c r="C20" s="13">
        <f t="shared" si="7"/>
        <v>0</v>
      </c>
      <c r="D20" s="28">
        <f t="shared" si="1"/>
        <v>0</v>
      </c>
      <c r="E20" s="13">
        <f t="shared" si="2"/>
        <v>0</v>
      </c>
      <c r="F20" s="28">
        <f t="shared" si="3"/>
        <v>0</v>
      </c>
      <c r="G20" s="13">
        <f t="shared" si="4"/>
        <v>0</v>
      </c>
      <c r="H20" s="28">
        <f t="shared" si="5"/>
        <v>0</v>
      </c>
      <c r="I20" s="13">
        <f t="shared" si="6"/>
        <v>0</v>
      </c>
    </row>
    <row r="21" spans="1:9" x14ac:dyDescent="0.25">
      <c r="A21" s="42" t="s">
        <v>55</v>
      </c>
      <c r="B21" s="26">
        <f>'D-I'!B21</f>
        <v>0.08</v>
      </c>
      <c r="C21" s="13">
        <f t="shared" si="7"/>
        <v>43.53</v>
      </c>
      <c r="D21" s="28">
        <f t="shared" si="1"/>
        <v>0.08</v>
      </c>
      <c r="E21" s="13">
        <f t="shared" si="2"/>
        <v>87.07</v>
      </c>
      <c r="F21" s="28">
        <f t="shared" si="3"/>
        <v>0.08</v>
      </c>
      <c r="G21" s="13">
        <f t="shared" si="4"/>
        <v>43.53</v>
      </c>
      <c r="H21" s="28">
        <f t="shared" si="5"/>
        <v>0.08</v>
      </c>
      <c r="I21" s="13">
        <f t="shared" si="6"/>
        <v>43.53</v>
      </c>
    </row>
    <row r="22" spans="1:9" x14ac:dyDescent="0.25">
      <c r="A22" s="42" t="s">
        <v>56</v>
      </c>
      <c r="B22" s="26">
        <f>'D-I'!B22</f>
        <v>0</v>
      </c>
      <c r="C22" s="13">
        <f t="shared" si="7"/>
        <v>0</v>
      </c>
      <c r="D22" s="28">
        <f t="shared" si="1"/>
        <v>0</v>
      </c>
      <c r="E22" s="13">
        <f t="shared" si="2"/>
        <v>0</v>
      </c>
      <c r="F22" s="28">
        <f t="shared" si="3"/>
        <v>0</v>
      </c>
      <c r="G22" s="13">
        <f t="shared" si="4"/>
        <v>0</v>
      </c>
      <c r="H22" s="28">
        <f t="shared" si="5"/>
        <v>0</v>
      </c>
      <c r="I22" s="13">
        <f t="shared" si="6"/>
        <v>0</v>
      </c>
    </row>
    <row r="23" spans="1:9" x14ac:dyDescent="0.25">
      <c r="A23" s="42" t="s">
        <v>57</v>
      </c>
      <c r="B23" s="26">
        <f>'D-I'!B23</f>
        <v>0</v>
      </c>
      <c r="C23" s="13">
        <f t="shared" si="7"/>
        <v>0</v>
      </c>
      <c r="D23" s="28">
        <f t="shared" si="1"/>
        <v>0</v>
      </c>
      <c r="E23" s="13">
        <f t="shared" si="2"/>
        <v>0</v>
      </c>
      <c r="F23" s="28">
        <f t="shared" si="3"/>
        <v>0</v>
      </c>
      <c r="G23" s="13">
        <f t="shared" si="4"/>
        <v>0</v>
      </c>
      <c r="H23" s="28">
        <f t="shared" si="5"/>
        <v>0</v>
      </c>
      <c r="I23" s="13">
        <f t="shared" si="6"/>
        <v>0</v>
      </c>
    </row>
    <row r="24" spans="1:9" x14ac:dyDescent="0.25">
      <c r="A24" s="38" t="s">
        <v>58</v>
      </c>
      <c r="B24" s="44" t="s">
        <v>49</v>
      </c>
      <c r="C24" s="3" t="s">
        <v>41</v>
      </c>
      <c r="D24" s="44" t="s">
        <v>49</v>
      </c>
      <c r="E24" s="3" t="s">
        <v>41</v>
      </c>
      <c r="F24" s="44" t="s">
        <v>49</v>
      </c>
      <c r="G24" s="3" t="s">
        <v>41</v>
      </c>
      <c r="H24" s="44" t="s">
        <v>49</v>
      </c>
      <c r="I24" s="3" t="s">
        <v>41</v>
      </c>
    </row>
    <row r="25" spans="1:9" x14ac:dyDescent="0.25">
      <c r="A25" s="42" t="s">
        <v>59</v>
      </c>
      <c r="B25" s="26">
        <f>'D-I'!B25</f>
        <v>0.1111</v>
      </c>
      <c r="C25" s="13">
        <f t="shared" ref="C25:C31" si="8">ROUND(B$8*B25,2)</f>
        <v>60.46</v>
      </c>
      <c r="D25" s="28">
        <f t="shared" ref="D25:D31" si="9">$B25</f>
        <v>0.1111</v>
      </c>
      <c r="E25" s="13">
        <f t="shared" ref="E25:E31" si="10">ROUND(D$8*D25,2)</f>
        <v>120.92</v>
      </c>
      <c r="F25" s="28">
        <f t="shared" ref="F25:F31" si="11">$B25</f>
        <v>0.1111</v>
      </c>
      <c r="G25" s="13">
        <f t="shared" ref="G25:G31" si="12">ROUND(F$8*F25,2)</f>
        <v>60.46</v>
      </c>
      <c r="H25" s="28">
        <f t="shared" ref="H25:H31" si="13">$B25</f>
        <v>0.1111</v>
      </c>
      <c r="I25" s="13">
        <f t="shared" ref="I25:I31" si="14">ROUND(H$8*H25,2)</f>
        <v>60.46</v>
      </c>
    </row>
    <row r="26" spans="1:9" x14ac:dyDescent="0.25">
      <c r="A26" s="42" t="s">
        <v>60</v>
      </c>
      <c r="B26" s="26">
        <f>'D-I'!B26</f>
        <v>0</v>
      </c>
      <c r="C26" s="13">
        <f t="shared" si="8"/>
        <v>0</v>
      </c>
      <c r="D26" s="62">
        <f t="shared" si="9"/>
        <v>0</v>
      </c>
      <c r="E26" s="13">
        <f t="shared" si="10"/>
        <v>0</v>
      </c>
      <c r="F26" s="62">
        <f t="shared" si="11"/>
        <v>0</v>
      </c>
      <c r="G26" s="13">
        <f t="shared" si="12"/>
        <v>0</v>
      </c>
      <c r="H26" s="62">
        <f t="shared" si="13"/>
        <v>0</v>
      </c>
      <c r="I26" s="13">
        <f t="shared" si="14"/>
        <v>0</v>
      </c>
    </row>
    <row r="27" spans="1:9" x14ac:dyDescent="0.25">
      <c r="A27" s="42" t="s">
        <v>61</v>
      </c>
      <c r="B27" s="26">
        <f>'D-I'!B27</f>
        <v>0</v>
      </c>
      <c r="C27" s="13">
        <f t="shared" si="8"/>
        <v>0</v>
      </c>
      <c r="D27" s="62">
        <f t="shared" si="9"/>
        <v>0</v>
      </c>
      <c r="E27" s="13">
        <f t="shared" si="10"/>
        <v>0</v>
      </c>
      <c r="F27" s="62">
        <f t="shared" si="11"/>
        <v>0</v>
      </c>
      <c r="G27" s="13">
        <f t="shared" si="12"/>
        <v>0</v>
      </c>
      <c r="H27" s="62">
        <f t="shared" si="13"/>
        <v>0</v>
      </c>
      <c r="I27" s="13">
        <f t="shared" si="14"/>
        <v>0</v>
      </c>
    </row>
    <row r="28" spans="1:9" x14ac:dyDescent="0.25">
      <c r="A28" s="42" t="s">
        <v>62</v>
      </c>
      <c r="B28" s="26">
        <f>'D-I'!B28</f>
        <v>0</v>
      </c>
      <c r="C28" s="13">
        <f t="shared" si="8"/>
        <v>0</v>
      </c>
      <c r="D28" s="62">
        <f t="shared" si="9"/>
        <v>0</v>
      </c>
      <c r="E28" s="13">
        <f t="shared" si="10"/>
        <v>0</v>
      </c>
      <c r="F28" s="62">
        <f t="shared" si="11"/>
        <v>0</v>
      </c>
      <c r="G28" s="13">
        <f t="shared" si="12"/>
        <v>0</v>
      </c>
      <c r="H28" s="62">
        <f t="shared" si="13"/>
        <v>0</v>
      </c>
      <c r="I28" s="13">
        <f t="shared" si="14"/>
        <v>0</v>
      </c>
    </row>
    <row r="29" spans="1:9" x14ac:dyDescent="0.25">
      <c r="A29" s="42" t="s">
        <v>63</v>
      </c>
      <c r="B29" s="26">
        <f>'D-I'!B29</f>
        <v>0</v>
      </c>
      <c r="C29" s="13">
        <f t="shared" si="8"/>
        <v>0</v>
      </c>
      <c r="D29" s="62">
        <f t="shared" si="9"/>
        <v>0</v>
      </c>
      <c r="E29" s="13">
        <f t="shared" si="10"/>
        <v>0</v>
      </c>
      <c r="F29" s="62">
        <f t="shared" si="11"/>
        <v>0</v>
      </c>
      <c r="G29" s="13">
        <f t="shared" si="12"/>
        <v>0</v>
      </c>
      <c r="H29" s="62">
        <f t="shared" si="13"/>
        <v>0</v>
      </c>
      <c r="I29" s="13">
        <f t="shared" si="14"/>
        <v>0</v>
      </c>
    </row>
    <row r="30" spans="1:9" x14ac:dyDescent="0.25">
      <c r="A30" s="42" t="s">
        <v>163</v>
      </c>
      <c r="B30" s="26">
        <f>'D-I'!B30</f>
        <v>5.4000000000000003E-3</v>
      </c>
      <c r="C30" s="13">
        <f t="shared" si="8"/>
        <v>2.94</v>
      </c>
      <c r="D30" s="62">
        <f t="shared" si="9"/>
        <v>5.4000000000000003E-3</v>
      </c>
      <c r="E30" s="13">
        <f t="shared" si="10"/>
        <v>5.88</v>
      </c>
      <c r="F30" s="62">
        <f t="shared" si="11"/>
        <v>5.4000000000000003E-3</v>
      </c>
      <c r="G30" s="13">
        <f t="shared" si="12"/>
        <v>2.94</v>
      </c>
      <c r="H30" s="62">
        <f t="shared" si="13"/>
        <v>5.4000000000000003E-3</v>
      </c>
      <c r="I30" s="13">
        <f t="shared" si="14"/>
        <v>2.94</v>
      </c>
    </row>
    <row r="31" spans="1:9" x14ac:dyDescent="0.25">
      <c r="A31" s="42" t="s">
        <v>65</v>
      </c>
      <c r="B31" s="26">
        <f>'D-I'!B31</f>
        <v>8.3299999999999999E-2</v>
      </c>
      <c r="C31" s="13">
        <f t="shared" si="8"/>
        <v>45.33</v>
      </c>
      <c r="D31" s="28">
        <f t="shared" si="9"/>
        <v>8.3299999999999999E-2</v>
      </c>
      <c r="E31" s="13">
        <f t="shared" si="10"/>
        <v>90.66</v>
      </c>
      <c r="F31" s="28">
        <f t="shared" si="11"/>
        <v>8.3299999999999999E-2</v>
      </c>
      <c r="G31" s="13">
        <f t="shared" si="12"/>
        <v>45.33</v>
      </c>
      <c r="H31" s="28">
        <f t="shared" si="13"/>
        <v>8.3299999999999999E-2</v>
      </c>
      <c r="I31" s="13">
        <f t="shared" si="14"/>
        <v>45.33</v>
      </c>
    </row>
    <row r="32" spans="1:9" x14ac:dyDescent="0.25">
      <c r="A32" s="38" t="s">
        <v>66</v>
      </c>
      <c r="B32" s="44" t="s">
        <v>49</v>
      </c>
      <c r="C32" s="3" t="s">
        <v>41</v>
      </c>
      <c r="D32" s="44" t="s">
        <v>49</v>
      </c>
      <c r="E32" s="3" t="s">
        <v>41</v>
      </c>
      <c r="F32" s="44" t="s">
        <v>49</v>
      </c>
      <c r="G32" s="3" t="s">
        <v>41</v>
      </c>
      <c r="H32" s="44" t="s">
        <v>49</v>
      </c>
      <c r="I32" s="3" t="s">
        <v>41</v>
      </c>
    </row>
    <row r="33" spans="1:9" x14ac:dyDescent="0.25">
      <c r="A33" s="42" t="s">
        <v>67</v>
      </c>
      <c r="B33" s="26">
        <f>'D-I'!B33</f>
        <v>0</v>
      </c>
      <c r="C33" s="13">
        <f t="shared" ref="C33:C35" si="15">ROUND(B$8*B33,2)</f>
        <v>0</v>
      </c>
      <c r="D33" s="28">
        <f>$B33</f>
        <v>0</v>
      </c>
      <c r="E33" s="13">
        <f>ROUND(D$8*D33,2)</f>
        <v>0</v>
      </c>
      <c r="F33" s="28">
        <f>$B33</f>
        <v>0</v>
      </c>
      <c r="G33" s="13">
        <f>ROUND(F$8*F33,2)</f>
        <v>0</v>
      </c>
      <c r="H33" s="28">
        <f>$B33</f>
        <v>0</v>
      </c>
      <c r="I33" s="13">
        <f>ROUND(H$8*H33,2)</f>
        <v>0</v>
      </c>
    </row>
    <row r="34" spans="1:9" x14ac:dyDescent="0.25">
      <c r="A34" s="42" t="s">
        <v>68</v>
      </c>
      <c r="B34" s="26">
        <f>'D-I'!B34</f>
        <v>0</v>
      </c>
      <c r="C34" s="13">
        <f t="shared" si="15"/>
        <v>0</v>
      </c>
      <c r="D34" s="28">
        <f>$B34</f>
        <v>0</v>
      </c>
      <c r="E34" s="13">
        <f>ROUND(D$8*D34,2)</f>
        <v>0</v>
      </c>
      <c r="F34" s="28">
        <f>$B34</f>
        <v>0</v>
      </c>
      <c r="G34" s="13">
        <f>ROUND(F$8*F34,2)</f>
        <v>0</v>
      </c>
      <c r="H34" s="28">
        <f>$B34</f>
        <v>0</v>
      </c>
      <c r="I34" s="13">
        <f>ROUND(H$8*H34,2)</f>
        <v>0</v>
      </c>
    </row>
    <row r="35" spans="1:9" x14ac:dyDescent="0.25">
      <c r="A35" s="42" t="s">
        <v>69</v>
      </c>
      <c r="B35" s="26">
        <f>'D-I'!B35</f>
        <v>3.44E-2</v>
      </c>
      <c r="C35" s="13">
        <f t="shared" si="15"/>
        <v>18.72</v>
      </c>
      <c r="D35" s="28">
        <f>$B35</f>
        <v>3.44E-2</v>
      </c>
      <c r="E35" s="13">
        <f>ROUND(D$8*D35,2)</f>
        <v>37.44</v>
      </c>
      <c r="F35" s="28">
        <f>$B35</f>
        <v>3.44E-2</v>
      </c>
      <c r="G35" s="13">
        <f>ROUND(F$8*F35,2)</f>
        <v>18.72</v>
      </c>
      <c r="H35" s="28">
        <f>$B35</f>
        <v>3.44E-2</v>
      </c>
      <c r="I35" s="13">
        <f>ROUND(H$8*H35,2)</f>
        <v>18.72</v>
      </c>
    </row>
    <row r="36" spans="1:9" x14ac:dyDescent="0.25">
      <c r="A36" s="38" t="s">
        <v>70</v>
      </c>
      <c r="B36" s="44" t="s">
        <v>49</v>
      </c>
      <c r="C36" s="3" t="s">
        <v>41</v>
      </c>
      <c r="D36" s="44" t="s">
        <v>49</v>
      </c>
      <c r="E36" s="3" t="s">
        <v>41</v>
      </c>
      <c r="F36" s="44" t="s">
        <v>49</v>
      </c>
      <c r="G36" s="3" t="s">
        <v>41</v>
      </c>
      <c r="H36" s="44" t="s">
        <v>49</v>
      </c>
      <c r="I36" s="3" t="s">
        <v>41</v>
      </c>
    </row>
    <row r="37" spans="1:9" ht="25.5" x14ac:dyDescent="0.25">
      <c r="A37" s="42" t="s">
        <v>71</v>
      </c>
      <c r="B37" s="45">
        <f>ROUND(SUM(B16:B23)*SUM(B25:B31),4)</f>
        <v>5.5899999999999998E-2</v>
      </c>
      <c r="C37" s="13">
        <f>ROUND(B$8*B37,2)</f>
        <v>30.42</v>
      </c>
      <c r="D37" s="45">
        <f>ROUND(SUM(D16:D23)*SUM(D25:D31),4)</f>
        <v>5.5899999999999998E-2</v>
      </c>
      <c r="E37" s="13">
        <f>ROUND(D$8*D37,2)</f>
        <v>60.84</v>
      </c>
      <c r="F37" s="45">
        <f>ROUND(SUM(F16:F23)*SUM(F25:F31),4)</f>
        <v>5.5899999999999998E-2</v>
      </c>
      <c r="G37" s="13">
        <f>ROUND(F$8*F37,2)</f>
        <v>30.42</v>
      </c>
      <c r="H37" s="45">
        <f>ROUND(SUM(H16:H23)*SUM(H25:H31),4)</f>
        <v>5.5899999999999998E-2</v>
      </c>
      <c r="I37" s="13">
        <f>ROUND(H$8*H37,2)</f>
        <v>30.42</v>
      </c>
    </row>
    <row r="38" spans="1:9" x14ac:dyDescent="0.25">
      <c r="A38" s="38" t="s">
        <v>72</v>
      </c>
      <c r="B38" s="46">
        <f>SUM(B16:B37)</f>
        <v>0.57009999999999994</v>
      </c>
      <c r="C38" s="15">
        <f t="shared" ref="C38" si="16">SUM(C16:C37)</f>
        <v>310.24000000000007</v>
      </c>
      <c r="D38" s="46">
        <f>SUM(D16:D37)</f>
        <v>0.57009999999999994</v>
      </c>
      <c r="E38" s="15">
        <f>SUM(E16:E37)</f>
        <v>620.48000000000013</v>
      </c>
      <c r="F38" s="46">
        <f t="shared" ref="F38:G38" si="17">SUM(F16:F37)</f>
        <v>0.57009999999999994</v>
      </c>
      <c r="G38" s="15">
        <f t="shared" si="17"/>
        <v>310.24000000000007</v>
      </c>
      <c r="H38" s="46">
        <f>SUM(H16:H37)</f>
        <v>0.57009999999999994</v>
      </c>
      <c r="I38" s="15">
        <f>SUM(I16:I37)</f>
        <v>310.24000000000007</v>
      </c>
    </row>
    <row r="39" spans="1:9" x14ac:dyDescent="0.25">
      <c r="A39" s="38" t="s">
        <v>73</v>
      </c>
      <c r="B39" s="47"/>
      <c r="C39" s="15">
        <f>B8+C38</f>
        <v>854.42000000000007</v>
      </c>
      <c r="D39" s="47"/>
      <c r="E39" s="15">
        <f t="shared" ref="E39" si="18">D8+E38</f>
        <v>1708.85</v>
      </c>
      <c r="F39" s="47"/>
      <c r="G39" s="15">
        <f t="shared" ref="G39" si="19">F8+G38</f>
        <v>854.42000000000007</v>
      </c>
      <c r="H39" s="47"/>
      <c r="I39" s="15">
        <f>H8+I38</f>
        <v>854.42000000000007</v>
      </c>
    </row>
    <row r="40" spans="1:9" x14ac:dyDescent="0.25">
      <c r="A40" s="39" t="s">
        <v>74</v>
      </c>
      <c r="B40" s="218"/>
      <c r="C40" s="219"/>
      <c r="D40" s="218"/>
      <c r="E40" s="219"/>
      <c r="F40" s="218"/>
      <c r="G40" s="219"/>
      <c r="H40" s="218"/>
      <c r="I40" s="219"/>
    </row>
    <row r="41" spans="1:9" x14ac:dyDescent="0.25">
      <c r="A41" s="224" t="s">
        <v>75</v>
      </c>
      <c r="B41" s="214" t="s">
        <v>41</v>
      </c>
      <c r="C41" s="214"/>
      <c r="D41" s="214" t="s">
        <v>41</v>
      </c>
      <c r="E41" s="214"/>
      <c r="F41" s="214" t="s">
        <v>41</v>
      </c>
      <c r="G41" s="214"/>
      <c r="H41" s="214" t="s">
        <v>41</v>
      </c>
      <c r="I41" s="214"/>
    </row>
    <row r="42" spans="1:9" x14ac:dyDescent="0.25">
      <c r="A42" s="225"/>
      <c r="B42" s="152" t="s">
        <v>76</v>
      </c>
      <c r="C42" s="152" t="s">
        <v>15</v>
      </c>
      <c r="D42" s="152" t="s">
        <v>76</v>
      </c>
      <c r="E42" s="152" t="s">
        <v>15</v>
      </c>
      <c r="F42" s="152" t="s">
        <v>76</v>
      </c>
      <c r="G42" s="152" t="s">
        <v>15</v>
      </c>
      <c r="H42" s="152" t="s">
        <v>76</v>
      </c>
      <c r="I42" s="152" t="s">
        <v>15</v>
      </c>
    </row>
    <row r="43" spans="1:9" ht="25.5" x14ac:dyDescent="0.25">
      <c r="A43" s="48" t="s">
        <v>77</v>
      </c>
      <c r="B43" s="63">
        <v>1.5</v>
      </c>
      <c r="C43" s="49">
        <f>IFERROR(ROUND((22*2*B43)-(0.06*B9),2),0)</f>
        <v>33.35</v>
      </c>
      <c r="D43" s="63">
        <v>3.5</v>
      </c>
      <c r="E43" s="49">
        <f t="shared" ref="E43" si="20">IFERROR(ROUND((22*2*D43)-(0.06*D9),2),0)</f>
        <v>88.7</v>
      </c>
      <c r="F43" s="63" t="s">
        <v>78</v>
      </c>
      <c r="G43" s="49">
        <f t="shared" ref="G43" si="21">IFERROR(ROUND((22*2*F43)-(0.06*F9),2),0)</f>
        <v>0</v>
      </c>
      <c r="H43" s="63">
        <v>2.5</v>
      </c>
      <c r="I43" s="49">
        <f>IFERROR(ROUND((22*2*H43)-(0.06*H9),2),0)</f>
        <v>77.349999999999994</v>
      </c>
    </row>
    <row r="44" spans="1:9" ht="38.25" customHeight="1" x14ac:dyDescent="0.25">
      <c r="A44" s="50" t="s">
        <v>79</v>
      </c>
      <c r="B44" s="64" t="s">
        <v>80</v>
      </c>
      <c r="C44" s="51">
        <f>IFERROR(ROUND(B44*22*80%,2),0)</f>
        <v>0</v>
      </c>
      <c r="D44" s="64" t="s">
        <v>80</v>
      </c>
      <c r="E44" s="51">
        <f t="shared" ref="E44" si="22">IFERROR(ROUND(D44*22*80%,2),0)</f>
        <v>0</v>
      </c>
      <c r="F44" s="64" t="s">
        <v>80</v>
      </c>
      <c r="G44" s="51">
        <f t="shared" ref="G44" si="23">IFERROR(ROUND(F44*22*80%,2),0)</f>
        <v>0</v>
      </c>
      <c r="H44" s="64" t="s">
        <v>80</v>
      </c>
      <c r="I44" s="51">
        <f>IFERROR(ROUND(H44*22*80%,2),0)</f>
        <v>0</v>
      </c>
    </row>
    <row r="45" spans="1:9" x14ac:dyDescent="0.25">
      <c r="A45" s="50" t="s">
        <v>81</v>
      </c>
      <c r="B45" s="227" t="s">
        <v>83</v>
      </c>
      <c r="C45" s="227"/>
      <c r="D45" s="226" t="str">
        <f>$B45</f>
        <v>Não se aplica</v>
      </c>
      <c r="E45" s="226"/>
      <c r="F45" s="226" t="str">
        <f t="shared" ref="F45" si="24">$B45</f>
        <v>Não se aplica</v>
      </c>
      <c r="G45" s="226"/>
      <c r="H45" s="226" t="str">
        <f t="shared" ref="H45" si="25">$B45</f>
        <v>Não se aplica</v>
      </c>
      <c r="I45" s="226"/>
    </row>
    <row r="46" spans="1:9" x14ac:dyDescent="0.25">
      <c r="A46" s="50" t="s">
        <v>82</v>
      </c>
      <c r="B46" s="227" t="s">
        <v>83</v>
      </c>
      <c r="C46" s="227"/>
      <c r="D46" s="226" t="str">
        <f t="shared" ref="D46:H53" si="26">$B46</f>
        <v>Não se aplica</v>
      </c>
      <c r="E46" s="226"/>
      <c r="F46" s="226" t="str">
        <f t="shared" si="26"/>
        <v>Não se aplica</v>
      </c>
      <c r="G46" s="226"/>
      <c r="H46" s="226" t="str">
        <f t="shared" si="26"/>
        <v>Não se aplica</v>
      </c>
      <c r="I46" s="226"/>
    </row>
    <row r="47" spans="1:9" ht="25.5" x14ac:dyDescent="0.25">
      <c r="A47" s="50" t="s">
        <v>171</v>
      </c>
      <c r="B47" s="254">
        <v>51.86</v>
      </c>
      <c r="C47" s="255"/>
      <c r="D47" s="256">
        <f t="shared" si="26"/>
        <v>51.86</v>
      </c>
      <c r="E47" s="256"/>
      <c r="F47" s="244" t="s">
        <v>83</v>
      </c>
      <c r="G47" s="244"/>
      <c r="H47" s="256" t="str">
        <f>$F47</f>
        <v>Não se aplica</v>
      </c>
      <c r="I47" s="256"/>
    </row>
    <row r="48" spans="1:9" x14ac:dyDescent="0.25">
      <c r="A48" s="52" t="s">
        <v>85</v>
      </c>
      <c r="B48" s="227">
        <f>'D-I'!B48:C48</f>
        <v>0</v>
      </c>
      <c r="C48" s="227"/>
      <c r="D48" s="226">
        <f t="shared" si="26"/>
        <v>0</v>
      </c>
      <c r="E48" s="226"/>
      <c r="F48" s="226">
        <f t="shared" si="26"/>
        <v>0</v>
      </c>
      <c r="G48" s="226"/>
      <c r="H48" s="226">
        <f t="shared" si="26"/>
        <v>0</v>
      </c>
      <c r="I48" s="226"/>
    </row>
    <row r="49" spans="1:9" x14ac:dyDescent="0.25">
      <c r="A49" s="50" t="s">
        <v>86</v>
      </c>
      <c r="B49" s="227"/>
      <c r="C49" s="227"/>
      <c r="D49" s="226">
        <f t="shared" si="26"/>
        <v>0</v>
      </c>
      <c r="E49" s="226"/>
      <c r="F49" s="226">
        <f t="shared" si="26"/>
        <v>0</v>
      </c>
      <c r="G49" s="226"/>
      <c r="H49" s="226">
        <f t="shared" si="26"/>
        <v>0</v>
      </c>
      <c r="I49" s="226"/>
    </row>
    <row r="50" spans="1:9" x14ac:dyDescent="0.25">
      <c r="A50" s="163" t="s">
        <v>162</v>
      </c>
      <c r="B50" s="227">
        <f>'D-I'!B50:C50</f>
        <v>0</v>
      </c>
      <c r="C50" s="227"/>
      <c r="D50" s="226">
        <f t="shared" si="26"/>
        <v>0</v>
      </c>
      <c r="E50" s="226"/>
      <c r="F50" s="226">
        <f t="shared" si="26"/>
        <v>0</v>
      </c>
      <c r="G50" s="226"/>
      <c r="H50" s="226">
        <f t="shared" si="26"/>
        <v>0</v>
      </c>
      <c r="I50" s="226"/>
    </row>
    <row r="51" spans="1:9" x14ac:dyDescent="0.25">
      <c r="A51" s="65" t="s">
        <v>104</v>
      </c>
      <c r="B51" s="227"/>
      <c r="C51" s="227"/>
      <c r="D51" s="226">
        <f t="shared" si="26"/>
        <v>0</v>
      </c>
      <c r="E51" s="226"/>
      <c r="F51" s="226">
        <f t="shared" si="26"/>
        <v>0</v>
      </c>
      <c r="G51" s="226"/>
      <c r="H51" s="226">
        <f t="shared" si="26"/>
        <v>0</v>
      </c>
      <c r="I51" s="226"/>
    </row>
    <row r="52" spans="1:9" x14ac:dyDescent="0.25">
      <c r="A52" s="65" t="s">
        <v>88</v>
      </c>
      <c r="B52" s="227"/>
      <c r="C52" s="227"/>
      <c r="D52" s="226">
        <f t="shared" si="26"/>
        <v>0</v>
      </c>
      <c r="E52" s="226"/>
      <c r="F52" s="226">
        <f t="shared" si="26"/>
        <v>0</v>
      </c>
      <c r="G52" s="226"/>
      <c r="H52" s="226">
        <f t="shared" si="26"/>
        <v>0</v>
      </c>
      <c r="I52" s="226"/>
    </row>
    <row r="53" spans="1:9" x14ac:dyDescent="0.25">
      <c r="A53" s="65" t="s">
        <v>89</v>
      </c>
      <c r="B53" s="227"/>
      <c r="C53" s="227"/>
      <c r="D53" s="226">
        <f t="shared" si="26"/>
        <v>0</v>
      </c>
      <c r="E53" s="226"/>
      <c r="F53" s="226">
        <f t="shared" si="26"/>
        <v>0</v>
      </c>
      <c r="G53" s="226"/>
      <c r="H53" s="226">
        <f t="shared" si="26"/>
        <v>0</v>
      </c>
      <c r="I53" s="226"/>
    </row>
    <row r="54" spans="1:9" x14ac:dyDescent="0.25">
      <c r="A54" s="38" t="s">
        <v>90</v>
      </c>
      <c r="B54" s="228">
        <f>SUM(C43:C44,B45:C53)</f>
        <v>85.210000000000008</v>
      </c>
      <c r="C54" s="228"/>
      <c r="D54" s="228">
        <f>SUM(E43:E44,D45:E53)</f>
        <v>140.56</v>
      </c>
      <c r="E54" s="228"/>
      <c r="F54" s="228">
        <f>SUM(G43:G44,F45:G53)</f>
        <v>0</v>
      </c>
      <c r="G54" s="228"/>
      <c r="H54" s="228">
        <f>SUM(I43:I44,H45:I53)</f>
        <v>77.349999999999994</v>
      </c>
      <c r="I54" s="228"/>
    </row>
    <row r="55" spans="1:9" x14ac:dyDescent="0.25">
      <c r="A55" s="38" t="s">
        <v>91</v>
      </c>
      <c r="B55" s="229">
        <f>C39+B54</f>
        <v>939.63000000000011</v>
      </c>
      <c r="C55" s="229"/>
      <c r="D55" s="229">
        <f>E39+D54</f>
        <v>1849.4099999999999</v>
      </c>
      <c r="E55" s="229"/>
      <c r="F55" s="229">
        <f>G39+F54</f>
        <v>854.42000000000007</v>
      </c>
      <c r="G55" s="229"/>
      <c r="H55" s="229">
        <f>I39+H54</f>
        <v>931.7700000000001</v>
      </c>
      <c r="I55" s="229"/>
    </row>
    <row r="56" spans="1:9" x14ac:dyDescent="0.25">
      <c r="A56" s="39" t="s">
        <v>92</v>
      </c>
      <c r="B56" s="218"/>
      <c r="C56" s="219"/>
      <c r="D56" s="218"/>
      <c r="E56" s="219"/>
      <c r="F56" s="218"/>
      <c r="G56" s="219"/>
      <c r="H56" s="218"/>
      <c r="I56" s="219"/>
    </row>
    <row r="57" spans="1:9" x14ac:dyDescent="0.25">
      <c r="A57" s="53" t="s">
        <v>75</v>
      </c>
      <c r="B57" s="150" t="s">
        <v>49</v>
      </c>
      <c r="C57" s="150" t="s">
        <v>41</v>
      </c>
      <c r="D57" s="150" t="s">
        <v>49</v>
      </c>
      <c r="E57" s="150" t="s">
        <v>41</v>
      </c>
      <c r="F57" s="150" t="s">
        <v>49</v>
      </c>
      <c r="G57" s="150" t="s">
        <v>41</v>
      </c>
      <c r="H57" s="150" t="s">
        <v>49</v>
      </c>
      <c r="I57" s="150" t="s">
        <v>41</v>
      </c>
    </row>
    <row r="58" spans="1:9" x14ac:dyDescent="0.25">
      <c r="A58" s="42" t="s">
        <v>93</v>
      </c>
      <c r="B58" s="27"/>
      <c r="C58" s="7">
        <f>ROUND(B$55*B58,2)</f>
        <v>0</v>
      </c>
      <c r="D58" s="29">
        <f>$B$58</f>
        <v>0</v>
      </c>
      <c r="E58" s="7">
        <f>ROUND(D$55*D58,2)</f>
        <v>0</v>
      </c>
      <c r="F58" s="29">
        <f>$B$58</f>
        <v>0</v>
      </c>
      <c r="G58" s="7">
        <f>ROUND(F$55*F58,2)</f>
        <v>0</v>
      </c>
      <c r="H58" s="29">
        <f>$B$58</f>
        <v>0</v>
      </c>
      <c r="I58" s="7">
        <f>ROUND(H$55*H58,2)</f>
        <v>0</v>
      </c>
    </row>
    <row r="59" spans="1:9" x14ac:dyDescent="0.25">
      <c r="A59" s="42" t="s">
        <v>94</v>
      </c>
      <c r="B59" s="27"/>
      <c r="C59" s="7">
        <f>ROUND(B$55*B59,2)</f>
        <v>0</v>
      </c>
      <c r="D59" s="29">
        <f>$B$59</f>
        <v>0</v>
      </c>
      <c r="E59" s="7">
        <f>ROUND(D$55*D59,2)</f>
        <v>0</v>
      </c>
      <c r="F59" s="29">
        <f>$B$59</f>
        <v>0</v>
      </c>
      <c r="G59" s="7">
        <f>ROUND(F$55*F59,2)</f>
        <v>0</v>
      </c>
      <c r="H59" s="29">
        <f>$B$59</f>
        <v>0</v>
      </c>
      <c r="I59" s="7">
        <f>ROUND(H$55*H59,2)</f>
        <v>0</v>
      </c>
    </row>
    <row r="60" spans="1:9" x14ac:dyDescent="0.25">
      <c r="A60" s="38" t="s">
        <v>95</v>
      </c>
      <c r="B60" s="54"/>
      <c r="C60" s="54"/>
      <c r="D60" s="54"/>
      <c r="E60" s="54"/>
      <c r="F60" s="54"/>
      <c r="G60" s="54"/>
      <c r="H60" s="54"/>
      <c r="I60" s="54"/>
    </row>
    <row r="61" spans="1:9" x14ac:dyDescent="0.25">
      <c r="A61" s="42" t="s">
        <v>96</v>
      </c>
      <c r="B61" s="66">
        <v>0.02</v>
      </c>
      <c r="C61" s="7">
        <f>ROUND((B55+C58+C59)*B61/(1-B64),2)</f>
        <v>19.18</v>
      </c>
      <c r="D61" s="66">
        <v>0.02</v>
      </c>
      <c r="E61" s="7">
        <f t="shared" ref="E61" si="27">ROUND((D55+E58+E59)*D61/(1-D64),2)</f>
        <v>37.74</v>
      </c>
      <c r="F61" s="66">
        <v>0.02</v>
      </c>
      <c r="G61" s="7">
        <f t="shared" ref="G61" si="28">ROUND((F55+G58+G59)*F61/(1-F64),2)</f>
        <v>17.440000000000001</v>
      </c>
      <c r="H61" s="66">
        <v>0.03</v>
      </c>
      <c r="I61" s="7">
        <f>ROUND((H55+I58+I59)*H61/(1-H64),2)</f>
        <v>28.82</v>
      </c>
    </row>
    <row r="62" spans="1:9" s="75" customFormat="1" x14ac:dyDescent="0.25">
      <c r="A62" s="42" t="s">
        <v>97</v>
      </c>
      <c r="B62" s="26">
        <f>'D-I'!B62</f>
        <v>0</v>
      </c>
      <c r="C62" s="7">
        <f>ROUND((B55+C58+C59)*B62/(1-B64),2)</f>
        <v>0</v>
      </c>
      <c r="D62" s="28">
        <f>$B$62</f>
        <v>0</v>
      </c>
      <c r="E62" s="7">
        <f t="shared" ref="E62" si="29">ROUND((D55+E58+E59)*D62/(1-D64),2)</f>
        <v>0</v>
      </c>
      <c r="F62" s="28">
        <f>$B$62</f>
        <v>0</v>
      </c>
      <c r="G62" s="7">
        <f t="shared" ref="G62" si="30">ROUND((F55+G58+G59)*F62/(1-F64),2)</f>
        <v>0</v>
      </c>
      <c r="H62" s="28">
        <f>$B$62</f>
        <v>0</v>
      </c>
      <c r="I62" s="7">
        <f>ROUND((H55+I58+I59)*H62/(1-H64),2)</f>
        <v>0</v>
      </c>
    </row>
    <row r="63" spans="1:9" s="75" customFormat="1" x14ac:dyDescent="0.25">
      <c r="A63" s="42" t="s">
        <v>98</v>
      </c>
      <c r="B63" s="26">
        <f>'D-I'!B63</f>
        <v>0</v>
      </c>
      <c r="C63" s="7">
        <f>ROUND((B55+C58+C59)*B63/(1-B64),2)</f>
        <v>0</v>
      </c>
      <c r="D63" s="28">
        <f>$B$63</f>
        <v>0</v>
      </c>
      <c r="E63" s="7">
        <f t="shared" ref="E63" si="31">ROUND((D55+E58+E59)*D63/(1-D64),2)</f>
        <v>0</v>
      </c>
      <c r="F63" s="28">
        <f>$B$63</f>
        <v>0</v>
      </c>
      <c r="G63" s="7">
        <f t="shared" ref="G63" si="32">ROUND((F55+G58+G59)*F63/(1-F64),2)</f>
        <v>0</v>
      </c>
      <c r="H63" s="28">
        <f>$B$63</f>
        <v>0</v>
      </c>
      <c r="I63" s="7">
        <f>ROUND((H55+I58+I59)*H63/(1-H64),2)</f>
        <v>0</v>
      </c>
    </row>
    <row r="64" spans="1:9" x14ac:dyDescent="0.25">
      <c r="A64" s="38" t="s">
        <v>99</v>
      </c>
      <c r="B64" s="55">
        <f t="shared" ref="B64:C64" si="33">SUM(B61:B63)</f>
        <v>0.02</v>
      </c>
      <c r="C64" s="7">
        <f t="shared" si="33"/>
        <v>19.18</v>
      </c>
      <c r="D64" s="55">
        <f>SUM(D61:D63)</f>
        <v>0.02</v>
      </c>
      <c r="E64" s="7">
        <f>SUM(E61:E63)</f>
        <v>37.74</v>
      </c>
      <c r="F64" s="55">
        <f t="shared" ref="F64:G64" si="34">SUM(F61:F63)</f>
        <v>0.02</v>
      </c>
      <c r="G64" s="7">
        <f t="shared" si="34"/>
        <v>17.440000000000001</v>
      </c>
      <c r="H64" s="55">
        <f>SUM(H61:H63)</f>
        <v>0.03</v>
      </c>
      <c r="I64" s="7">
        <f>SUM(I61:I63)</f>
        <v>28.82</v>
      </c>
    </row>
    <row r="65" spans="1:19" x14ac:dyDescent="0.25">
      <c r="A65" s="42" t="s">
        <v>100</v>
      </c>
      <c r="B65" s="6"/>
      <c r="C65" s="5">
        <f>SUM(C58:C59,C64)</f>
        <v>19.18</v>
      </c>
      <c r="D65" s="6"/>
      <c r="E65" s="5">
        <f>SUM(E58:E59,E64)</f>
        <v>37.74</v>
      </c>
      <c r="F65" s="6"/>
      <c r="G65" s="5">
        <f t="shared" ref="G65" si="35">SUM(G58:G59,G64)</f>
        <v>17.440000000000001</v>
      </c>
      <c r="H65" s="6"/>
      <c r="I65" s="5">
        <f>SUM(I58:I59,I64)</f>
        <v>28.82</v>
      </c>
    </row>
    <row r="66" spans="1:19" x14ac:dyDescent="0.25">
      <c r="A66" s="42"/>
      <c r="B66" s="4"/>
      <c r="C66" s="3" t="s">
        <v>41</v>
      </c>
      <c r="D66" s="4"/>
      <c r="E66" s="3" t="s">
        <v>41</v>
      </c>
      <c r="F66" s="4"/>
      <c r="G66" s="3" t="s">
        <v>41</v>
      </c>
      <c r="H66" s="4"/>
      <c r="I66" s="3" t="s">
        <v>41</v>
      </c>
    </row>
    <row r="67" spans="1:19" x14ac:dyDescent="0.25">
      <c r="A67" s="40" t="s">
        <v>101</v>
      </c>
      <c r="B67" s="40"/>
      <c r="C67" s="151">
        <f>B55+C65</f>
        <v>958.81000000000006</v>
      </c>
      <c r="D67" s="40"/>
      <c r="E67" s="151">
        <f t="shared" ref="E67" si="36">D55+E65</f>
        <v>1887.1499999999999</v>
      </c>
      <c r="F67" s="40"/>
      <c r="G67" s="151">
        <f t="shared" ref="G67" si="37">F55+G65</f>
        <v>871.86000000000013</v>
      </c>
      <c r="H67" s="40"/>
      <c r="I67" s="151">
        <f>H55+I65</f>
        <v>960.59000000000015</v>
      </c>
    </row>
    <row r="68" spans="1:19" x14ac:dyDescent="0.25">
      <c r="A68" s="56"/>
      <c r="B68" s="182"/>
      <c r="D68" s="182"/>
      <c r="F68" s="182"/>
      <c r="H68" s="182"/>
    </row>
    <row r="69" spans="1:19" s="58" customFormat="1" x14ac:dyDescent="0.25">
      <c r="A69" s="37"/>
      <c r="B69" s="2"/>
      <c r="J69" s="37"/>
      <c r="K69" s="37"/>
      <c r="L69" s="37"/>
      <c r="M69" s="37"/>
      <c r="N69" s="37"/>
      <c r="O69" s="37"/>
      <c r="P69" s="37"/>
      <c r="Q69" s="37"/>
      <c r="R69" s="37"/>
      <c r="S69" s="37"/>
    </row>
  </sheetData>
  <sheetProtection formatCells="0" formatColumns="0" formatRows="0"/>
  <mergeCells count="113">
    <mergeCell ref="B2:C2"/>
    <mergeCell ref="D2:E2"/>
    <mergeCell ref="F2:G2"/>
    <mergeCell ref="H2:I2"/>
    <mergeCell ref="B1:C1"/>
    <mergeCell ref="D1:E1"/>
    <mergeCell ref="F1:G1"/>
    <mergeCell ref="H1:I1"/>
    <mergeCell ref="B5:C5"/>
    <mergeCell ref="D5:E5"/>
    <mergeCell ref="F5:G5"/>
    <mergeCell ref="H5:I5"/>
    <mergeCell ref="B4:C4"/>
    <mergeCell ref="D4:E4"/>
    <mergeCell ref="F4:G4"/>
    <mergeCell ref="H4:I4"/>
    <mergeCell ref="B3:C3"/>
    <mergeCell ref="D3:E3"/>
    <mergeCell ref="F3:G3"/>
    <mergeCell ref="H3:I3"/>
    <mergeCell ref="B8:C8"/>
    <mergeCell ref="D8:E8"/>
    <mergeCell ref="F8:G8"/>
    <mergeCell ref="H8:I8"/>
    <mergeCell ref="B7:C7"/>
    <mergeCell ref="D7:E7"/>
    <mergeCell ref="F7:G7"/>
    <mergeCell ref="H7:I7"/>
    <mergeCell ref="B6:C6"/>
    <mergeCell ref="D6:E6"/>
    <mergeCell ref="F6:G6"/>
    <mergeCell ref="H6:I6"/>
    <mergeCell ref="B11:C11"/>
    <mergeCell ref="D11:E11"/>
    <mergeCell ref="F11:G11"/>
    <mergeCell ref="H11:I11"/>
    <mergeCell ref="B10:C10"/>
    <mergeCell ref="D10:E10"/>
    <mergeCell ref="F10:G10"/>
    <mergeCell ref="H10:I10"/>
    <mergeCell ref="B9:C9"/>
    <mergeCell ref="D9:E9"/>
    <mergeCell ref="F9:G9"/>
    <mergeCell ref="H9:I9"/>
    <mergeCell ref="B14:C14"/>
    <mergeCell ref="D14:E14"/>
    <mergeCell ref="F14:G14"/>
    <mergeCell ref="H14:I14"/>
    <mergeCell ref="B13:C13"/>
    <mergeCell ref="D13:E13"/>
    <mergeCell ref="F13:G13"/>
    <mergeCell ref="H13:I13"/>
    <mergeCell ref="B12:C12"/>
    <mergeCell ref="D12:E12"/>
    <mergeCell ref="F12:G12"/>
    <mergeCell ref="H12:I12"/>
    <mergeCell ref="A41:A42"/>
    <mergeCell ref="B41:C41"/>
    <mergeCell ref="D41:E41"/>
    <mergeCell ref="F41:G41"/>
    <mergeCell ref="H41:I41"/>
    <mergeCell ref="B40:C40"/>
    <mergeCell ref="D40:E40"/>
    <mergeCell ref="F40:G40"/>
    <mergeCell ref="H40:I40"/>
    <mergeCell ref="B47:C47"/>
    <mergeCell ref="D47:E47"/>
    <mergeCell ref="F47:G47"/>
    <mergeCell ref="H47:I47"/>
    <mergeCell ref="B46:C46"/>
    <mergeCell ref="D46:E46"/>
    <mergeCell ref="F46:G46"/>
    <mergeCell ref="H46:I46"/>
    <mergeCell ref="B45:C45"/>
    <mergeCell ref="D45:E45"/>
    <mergeCell ref="F45:G45"/>
    <mergeCell ref="H45:I45"/>
    <mergeCell ref="B50:C50"/>
    <mergeCell ref="D50:E50"/>
    <mergeCell ref="F50:G50"/>
    <mergeCell ref="H50:I50"/>
    <mergeCell ref="B49:C49"/>
    <mergeCell ref="D49:E49"/>
    <mergeCell ref="F49:G49"/>
    <mergeCell ref="H49:I49"/>
    <mergeCell ref="B48:C48"/>
    <mergeCell ref="D48:E48"/>
    <mergeCell ref="F48:G48"/>
    <mergeCell ref="H48:I48"/>
    <mergeCell ref="B53:C53"/>
    <mergeCell ref="D53:E53"/>
    <mergeCell ref="F53:G53"/>
    <mergeCell ref="H53:I53"/>
    <mergeCell ref="B52:C52"/>
    <mergeCell ref="D52:E52"/>
    <mergeCell ref="F52:G52"/>
    <mergeCell ref="H52:I52"/>
    <mergeCell ref="B51:C51"/>
    <mergeCell ref="D51:E51"/>
    <mergeCell ref="F51:G51"/>
    <mergeCell ref="H51:I51"/>
    <mergeCell ref="B56:C56"/>
    <mergeCell ref="D56:E56"/>
    <mergeCell ref="F56:G56"/>
    <mergeCell ref="H56:I56"/>
    <mergeCell ref="B55:C55"/>
    <mergeCell ref="D55:E55"/>
    <mergeCell ref="F55:G55"/>
    <mergeCell ref="H55:I55"/>
    <mergeCell ref="B54:C54"/>
    <mergeCell ref="D54:E54"/>
    <mergeCell ref="F54:G54"/>
    <mergeCell ref="H54:I54"/>
  </mergeCells>
  <conditionalFormatting sqref="B2 C43:G44 H2 A43:A44 A6:B6 B42:I42 A40:B40 A14:B14 H14 A48:C48 A41:I41 A5:I5 A52:C53 H15:I36 A57:C68 A70:C1048576 H70:I1048576 A7:I13 A54:I55 I69 B4:G4 B3:I3 B1:I1 B46:C47 B45:I45 D46:I53 A38:E39 A37 C37 E37 H38:I39 I37 A15:E25 A26:A29 A31 B26:E31 A32:E36 D57:G1048576 H57:I68">
    <cfRule type="cellIs" dxfId="67" priority="86" operator="equal">
      <formula>0</formula>
    </cfRule>
  </conditionalFormatting>
  <conditionalFormatting sqref="I43">
    <cfRule type="cellIs" dxfId="66" priority="85" operator="equal">
      <formula>0</formula>
    </cfRule>
  </conditionalFormatting>
  <conditionalFormatting sqref="H6">
    <cfRule type="cellIs" dxfId="65" priority="84" operator="equal">
      <formula>0</formula>
    </cfRule>
  </conditionalFormatting>
  <conditionalFormatting sqref="A45:A47">
    <cfRule type="cellIs" dxfId="64" priority="83" operator="equal">
      <formula>0</formula>
    </cfRule>
  </conditionalFormatting>
  <conditionalFormatting sqref="I44">
    <cfRule type="cellIs" dxfId="63" priority="82" operator="equal">
      <formula>0</formula>
    </cfRule>
  </conditionalFormatting>
  <conditionalFormatting sqref="D2 D14">
    <cfRule type="cellIs" dxfId="62" priority="79" operator="equal">
      <formula>0</formula>
    </cfRule>
  </conditionalFormatting>
  <conditionalFormatting sqref="D6">
    <cfRule type="cellIs" dxfId="61" priority="78" operator="equal">
      <formula>0</formula>
    </cfRule>
  </conditionalFormatting>
  <conditionalFormatting sqref="E43">
    <cfRule type="cellIs" dxfId="60" priority="77" operator="equal">
      <formula>0</formula>
    </cfRule>
  </conditionalFormatting>
  <conditionalFormatting sqref="A56:B56">
    <cfRule type="cellIs" dxfId="59" priority="75" operator="equal">
      <formula>0</formula>
    </cfRule>
  </conditionalFormatting>
  <conditionalFormatting sqref="E44">
    <cfRule type="cellIs" dxfId="58" priority="76" operator="equal">
      <formula>0</formula>
    </cfRule>
  </conditionalFormatting>
  <conditionalFormatting sqref="H40 D40">
    <cfRule type="cellIs" dxfId="57" priority="74" operator="equal">
      <formula>0</formula>
    </cfRule>
  </conditionalFormatting>
  <conditionalFormatting sqref="H56 D56">
    <cfRule type="cellIs" dxfId="56" priority="73" operator="equal">
      <formula>0</formula>
    </cfRule>
  </conditionalFormatting>
  <conditionalFormatting sqref="H4:I4">
    <cfRule type="cellIs" dxfId="55" priority="72" operator="equal">
      <formula>0</formula>
    </cfRule>
  </conditionalFormatting>
  <conditionalFormatting sqref="B50:C50">
    <cfRule type="cellIs" dxfId="54" priority="71" operator="equal">
      <formula>0</formula>
    </cfRule>
  </conditionalFormatting>
  <conditionalFormatting sqref="B69:G69">
    <cfRule type="cellIs" dxfId="53" priority="49" operator="equal">
      <formula>0</formula>
    </cfRule>
  </conditionalFormatting>
  <conditionalFormatting sqref="H69">
    <cfRule type="cellIs" dxfId="52" priority="48" operator="equal">
      <formula>0</formula>
    </cfRule>
  </conditionalFormatting>
  <conditionalFormatting sqref="A69">
    <cfRule type="cellIs" dxfId="51" priority="47" operator="equal">
      <formula>0</formula>
    </cfRule>
  </conditionalFormatting>
  <conditionalFormatting sqref="A51:C51">
    <cfRule type="cellIs" dxfId="50" priority="44" operator="equal">
      <formula>0</formula>
    </cfRule>
  </conditionalFormatting>
  <conditionalFormatting sqref="F15:G36 F38:G39 G37">
    <cfRule type="cellIs" dxfId="49" priority="31" operator="equal">
      <formula>0</formula>
    </cfRule>
  </conditionalFormatting>
  <conditionalFormatting sqref="F41:G42">
    <cfRule type="cellIs" dxfId="48" priority="30" operator="equal">
      <formula>0</formula>
    </cfRule>
  </conditionalFormatting>
  <conditionalFormatting sqref="F2 F3:G5 F1:G1 F7:G13 F14">
    <cfRule type="cellIs" dxfId="47" priority="29" operator="equal">
      <formula>0</formula>
    </cfRule>
  </conditionalFormatting>
  <conditionalFormatting sqref="F6">
    <cfRule type="cellIs" dxfId="46" priority="28" operator="equal">
      <formula>0</formula>
    </cfRule>
  </conditionalFormatting>
  <conditionalFormatting sqref="F54:G55">
    <cfRule type="cellIs" dxfId="45" priority="27" operator="equal">
      <formula>0</formula>
    </cfRule>
  </conditionalFormatting>
  <conditionalFormatting sqref="G43">
    <cfRule type="cellIs" dxfId="44" priority="26" operator="equal">
      <formula>0</formula>
    </cfRule>
  </conditionalFormatting>
  <conditionalFormatting sqref="G44">
    <cfRule type="cellIs" dxfId="43" priority="25" operator="equal">
      <formula>0</formula>
    </cfRule>
  </conditionalFormatting>
  <conditionalFormatting sqref="F40">
    <cfRule type="cellIs" dxfId="42" priority="24" operator="equal">
      <formula>0</formula>
    </cfRule>
  </conditionalFormatting>
  <conditionalFormatting sqref="F56">
    <cfRule type="cellIs" dxfId="41" priority="23" operator="equal">
      <formula>0</formula>
    </cfRule>
  </conditionalFormatting>
  <conditionalFormatting sqref="D4:E4">
    <cfRule type="cellIs" dxfId="40" priority="9" operator="equal">
      <formula>0</formula>
    </cfRule>
  </conditionalFormatting>
  <conditionalFormatting sqref="A1">
    <cfRule type="cellIs" dxfId="39" priority="8" operator="equal">
      <formula>0</formula>
    </cfRule>
  </conditionalFormatting>
  <conditionalFormatting sqref="A2:A4">
    <cfRule type="cellIs" dxfId="38" priority="7" operator="equal">
      <formula>0</formula>
    </cfRule>
  </conditionalFormatting>
  <conditionalFormatting sqref="H37 F37 D37 B37">
    <cfRule type="cellIs" dxfId="37" priority="6" operator="equal">
      <formula>0</formula>
    </cfRule>
  </conditionalFormatting>
  <conditionalFormatting sqref="A49:C49">
    <cfRule type="cellIs" dxfId="36" priority="5" operator="equal">
      <formula>0</formula>
    </cfRule>
  </conditionalFormatting>
  <conditionalFormatting sqref="A50">
    <cfRule type="cellIs" dxfId="35" priority="2" operator="equal">
      <formula>0</formula>
    </cfRule>
  </conditionalFormatting>
  <conditionalFormatting sqref="A30">
    <cfRule type="cellIs" dxfId="34" priority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62" orientation="portrait" r:id="rId1"/>
  <colBreaks count="1" manualBreakCount="1">
    <brk id="5" max="74" man="1"/>
  </col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ilha6"/>
  <dimension ref="A1:C130"/>
  <sheetViews>
    <sheetView view="pageBreakPreview" zoomScaleNormal="70" zoomScaleSheetLayoutView="100" workbookViewId="0">
      <pane ySplit="5" topLeftCell="A76" activePane="bottomLeft" state="frozen"/>
      <selection pane="bottomLeft" activeCell="F124" sqref="F124"/>
    </sheetView>
  </sheetViews>
  <sheetFormatPr defaultRowHeight="15" x14ac:dyDescent="0.25"/>
  <cols>
    <col min="1" max="1" width="61.85546875" style="37" customWidth="1"/>
    <col min="2" max="2" width="26.140625" style="58" bestFit="1" customWidth="1"/>
    <col min="3" max="3" width="12.85546875" style="58" bestFit="1" customWidth="1"/>
    <col min="4" max="4" width="5" style="37" customWidth="1"/>
    <col min="5" max="16384" width="9.140625" style="37"/>
  </cols>
  <sheetData>
    <row r="1" spans="1:3" s="36" customFormat="1" x14ac:dyDescent="0.25">
      <c r="A1" s="35" t="s">
        <v>19</v>
      </c>
      <c r="B1" s="209">
        <v>1649.12</v>
      </c>
      <c r="C1" s="209"/>
    </row>
    <row r="2" spans="1:3" s="36" customFormat="1" ht="12.75" customHeight="1" x14ac:dyDescent="0.25">
      <c r="A2" s="83" t="s">
        <v>20</v>
      </c>
      <c r="B2" s="214" t="s">
        <v>21</v>
      </c>
      <c r="C2" s="214"/>
    </row>
    <row r="3" spans="1:3" s="36" customFormat="1" ht="12.75" customHeight="1" x14ac:dyDescent="0.25">
      <c r="A3" s="84" t="s">
        <v>2</v>
      </c>
      <c r="B3" s="216" t="s">
        <v>172</v>
      </c>
      <c r="C3" s="216"/>
    </row>
    <row r="4" spans="1:3" x14ac:dyDescent="0.25">
      <c r="A4" s="84" t="s">
        <v>3</v>
      </c>
      <c r="B4" s="214" t="s">
        <v>120</v>
      </c>
      <c r="C4" s="214"/>
    </row>
    <row r="5" spans="1:3" ht="15" customHeight="1" x14ac:dyDescent="0.25">
      <c r="A5" s="38" t="s">
        <v>38</v>
      </c>
      <c r="B5" s="215">
        <v>40</v>
      </c>
      <c r="C5" s="215"/>
    </row>
    <row r="6" spans="1:3" x14ac:dyDescent="0.25">
      <c r="A6" s="39" t="s">
        <v>39</v>
      </c>
      <c r="B6" s="218"/>
      <c r="C6" s="219"/>
    </row>
    <row r="7" spans="1:3" x14ac:dyDescent="0.25">
      <c r="A7" s="40" t="s">
        <v>40</v>
      </c>
      <c r="B7" s="214" t="s">
        <v>41</v>
      </c>
      <c r="C7" s="214"/>
    </row>
    <row r="8" spans="1:3" x14ac:dyDescent="0.25">
      <c r="A8" s="41" t="s">
        <v>42</v>
      </c>
      <c r="B8" s="217">
        <f>SUM(B9:C12)</f>
        <v>1499.2</v>
      </c>
      <c r="C8" s="217"/>
    </row>
    <row r="9" spans="1:3" x14ac:dyDescent="0.25">
      <c r="A9" s="60" t="s">
        <v>43</v>
      </c>
      <c r="B9" s="220">
        <f>ROUND(B1/44*B5,2)</f>
        <v>1499.2</v>
      </c>
      <c r="C9" s="220"/>
    </row>
    <row r="10" spans="1:3" ht="38.25" x14ac:dyDescent="0.25">
      <c r="A10" s="60" t="s">
        <v>44</v>
      </c>
      <c r="B10" s="220"/>
      <c r="C10" s="220"/>
    </row>
    <row r="11" spans="1:3" x14ac:dyDescent="0.25">
      <c r="A11" s="60" t="s">
        <v>45</v>
      </c>
      <c r="B11" s="220"/>
      <c r="C11" s="220"/>
    </row>
    <row r="12" spans="1:3" x14ac:dyDescent="0.25">
      <c r="A12" s="60" t="s">
        <v>46</v>
      </c>
      <c r="B12" s="220"/>
      <c r="C12" s="220"/>
    </row>
    <row r="13" spans="1:3" x14ac:dyDescent="0.25">
      <c r="A13" s="42"/>
      <c r="B13" s="221"/>
      <c r="C13" s="221"/>
    </row>
    <row r="14" spans="1:3" ht="25.5" x14ac:dyDescent="0.25">
      <c r="A14" s="43" t="s">
        <v>47</v>
      </c>
      <c r="B14" s="222"/>
      <c r="C14" s="223"/>
    </row>
    <row r="15" spans="1:3" x14ac:dyDescent="0.25">
      <c r="A15" s="38" t="s">
        <v>48</v>
      </c>
      <c r="B15" s="44" t="s">
        <v>49</v>
      </c>
      <c r="C15" s="3" t="s">
        <v>41</v>
      </c>
    </row>
    <row r="16" spans="1:3" x14ac:dyDescent="0.25">
      <c r="A16" s="42" t="s">
        <v>50</v>
      </c>
      <c r="B16" s="26">
        <f>'D-I'!B16</f>
        <v>0.2</v>
      </c>
      <c r="C16" s="13">
        <f>ROUND(B$8*B16,2)</f>
        <v>299.83999999999997</v>
      </c>
    </row>
    <row r="17" spans="1:3" x14ac:dyDescent="0.25">
      <c r="A17" s="42" t="s">
        <v>51</v>
      </c>
      <c r="B17" s="26">
        <f>'D-I'!B17</f>
        <v>0</v>
      </c>
      <c r="C17" s="13">
        <f t="shared" ref="C17:C23" si="0">ROUND(B$8*B17,2)</f>
        <v>0</v>
      </c>
    </row>
    <row r="18" spans="1:3" x14ac:dyDescent="0.25">
      <c r="A18" s="42" t="s">
        <v>52</v>
      </c>
      <c r="B18" s="26">
        <f>'D-I'!B18</f>
        <v>0</v>
      </c>
      <c r="C18" s="13">
        <f t="shared" si="0"/>
        <v>0</v>
      </c>
    </row>
    <row r="19" spans="1:3" x14ac:dyDescent="0.25">
      <c r="A19" s="42" t="s">
        <v>53</v>
      </c>
      <c r="B19" s="26">
        <f>'D-I'!B19</f>
        <v>0</v>
      </c>
      <c r="C19" s="13">
        <f t="shared" si="0"/>
        <v>0</v>
      </c>
    </row>
    <row r="20" spans="1:3" x14ac:dyDescent="0.25">
      <c r="A20" s="42" t="s">
        <v>54</v>
      </c>
      <c r="B20" s="26">
        <f>'D-I'!B20</f>
        <v>0</v>
      </c>
      <c r="C20" s="13">
        <f t="shared" si="0"/>
        <v>0</v>
      </c>
    </row>
    <row r="21" spans="1:3" x14ac:dyDescent="0.25">
      <c r="A21" s="42" t="s">
        <v>55</v>
      </c>
      <c r="B21" s="26">
        <f>'D-I'!B21</f>
        <v>0.08</v>
      </c>
      <c r="C21" s="13">
        <f t="shared" si="0"/>
        <v>119.94</v>
      </c>
    </row>
    <row r="22" spans="1:3" x14ac:dyDescent="0.25">
      <c r="A22" s="42" t="s">
        <v>56</v>
      </c>
      <c r="B22" s="26">
        <f>'D-I'!B22</f>
        <v>0</v>
      </c>
      <c r="C22" s="13">
        <f t="shared" si="0"/>
        <v>0</v>
      </c>
    </row>
    <row r="23" spans="1:3" x14ac:dyDescent="0.25">
      <c r="A23" s="42" t="s">
        <v>57</v>
      </c>
      <c r="B23" s="26">
        <f>'D-I'!B23</f>
        <v>0</v>
      </c>
      <c r="C23" s="13">
        <f t="shared" si="0"/>
        <v>0</v>
      </c>
    </row>
    <row r="24" spans="1:3" x14ac:dyDescent="0.25">
      <c r="A24" s="38" t="s">
        <v>58</v>
      </c>
      <c r="B24" s="44" t="s">
        <v>49</v>
      </c>
      <c r="C24" s="3" t="s">
        <v>41</v>
      </c>
    </row>
    <row r="25" spans="1:3" x14ac:dyDescent="0.25">
      <c r="A25" s="42" t="s">
        <v>59</v>
      </c>
      <c r="B25" s="26">
        <f>'D-I'!B25</f>
        <v>0.1111</v>
      </c>
      <c r="C25" s="13">
        <f t="shared" ref="C25:C31" si="1">ROUND(B$8*B25,2)</f>
        <v>166.56</v>
      </c>
    </row>
    <row r="26" spans="1:3" x14ac:dyDescent="0.25">
      <c r="A26" s="42" t="s">
        <v>60</v>
      </c>
      <c r="B26" s="26">
        <f>'D-I'!B26</f>
        <v>0</v>
      </c>
      <c r="C26" s="13">
        <f t="shared" si="1"/>
        <v>0</v>
      </c>
    </row>
    <row r="27" spans="1:3" x14ac:dyDescent="0.25">
      <c r="A27" s="42" t="s">
        <v>61</v>
      </c>
      <c r="B27" s="26">
        <f>'D-I'!B27</f>
        <v>0</v>
      </c>
      <c r="C27" s="13">
        <f t="shared" si="1"/>
        <v>0</v>
      </c>
    </row>
    <row r="28" spans="1:3" x14ac:dyDescent="0.25">
      <c r="A28" s="42" t="s">
        <v>62</v>
      </c>
      <c r="B28" s="26">
        <f>'D-I'!B28</f>
        <v>0</v>
      </c>
      <c r="C28" s="13">
        <f t="shared" si="1"/>
        <v>0</v>
      </c>
    </row>
    <row r="29" spans="1:3" x14ac:dyDescent="0.25">
      <c r="A29" s="42" t="s">
        <v>63</v>
      </c>
      <c r="B29" s="26">
        <f>'D-I'!B29</f>
        <v>0</v>
      </c>
      <c r="C29" s="13">
        <f t="shared" si="1"/>
        <v>0</v>
      </c>
    </row>
    <row r="30" spans="1:3" x14ac:dyDescent="0.25">
      <c r="A30" s="42" t="s">
        <v>163</v>
      </c>
      <c r="B30" s="26">
        <f>'D-I'!B30</f>
        <v>5.4000000000000003E-3</v>
      </c>
      <c r="C30" s="13">
        <f t="shared" si="1"/>
        <v>8.1</v>
      </c>
    </row>
    <row r="31" spans="1:3" x14ac:dyDescent="0.25">
      <c r="A31" s="42" t="s">
        <v>65</v>
      </c>
      <c r="B31" s="26">
        <f>'D-I'!B31</f>
        <v>8.3299999999999999E-2</v>
      </c>
      <c r="C31" s="13">
        <f t="shared" si="1"/>
        <v>124.88</v>
      </c>
    </row>
    <row r="32" spans="1:3" x14ac:dyDescent="0.25">
      <c r="A32" s="38" t="s">
        <v>66</v>
      </c>
      <c r="B32" s="44" t="s">
        <v>49</v>
      </c>
      <c r="C32" s="3" t="s">
        <v>41</v>
      </c>
    </row>
    <row r="33" spans="1:3" x14ac:dyDescent="0.25">
      <c r="A33" s="42" t="s">
        <v>67</v>
      </c>
      <c r="B33" s="26">
        <f>'D-I'!B33</f>
        <v>0</v>
      </c>
      <c r="C33" s="13">
        <f t="shared" ref="C33:C35" si="2">ROUND(B$8*B33,2)</f>
        <v>0</v>
      </c>
    </row>
    <row r="34" spans="1:3" x14ac:dyDescent="0.25">
      <c r="A34" s="42" t="s">
        <v>68</v>
      </c>
      <c r="B34" s="26">
        <f>'D-I'!B34</f>
        <v>0</v>
      </c>
      <c r="C34" s="13">
        <f t="shared" si="2"/>
        <v>0</v>
      </c>
    </row>
    <row r="35" spans="1:3" x14ac:dyDescent="0.25">
      <c r="A35" s="42" t="s">
        <v>69</v>
      </c>
      <c r="B35" s="26">
        <f>'D-I'!B35</f>
        <v>3.44E-2</v>
      </c>
      <c r="C35" s="13">
        <f t="shared" si="2"/>
        <v>51.57</v>
      </c>
    </row>
    <row r="36" spans="1:3" x14ac:dyDescent="0.25">
      <c r="A36" s="38" t="s">
        <v>70</v>
      </c>
      <c r="B36" s="44" t="s">
        <v>49</v>
      </c>
      <c r="C36" s="3" t="s">
        <v>41</v>
      </c>
    </row>
    <row r="37" spans="1:3" ht="25.5" x14ac:dyDescent="0.25">
      <c r="A37" s="42" t="s">
        <v>71</v>
      </c>
      <c r="B37" s="45">
        <f>ROUND(SUM(B16:B23)*SUM(B25:B31),4)</f>
        <v>5.5899999999999998E-2</v>
      </c>
      <c r="C37" s="13">
        <f>ROUND(B$8*B37,2)</f>
        <v>83.81</v>
      </c>
    </row>
    <row r="38" spans="1:3" x14ac:dyDescent="0.25">
      <c r="A38" s="38" t="s">
        <v>72</v>
      </c>
      <c r="B38" s="46">
        <f>SUM(B16:B37)</f>
        <v>0.57009999999999994</v>
      </c>
      <c r="C38" s="15">
        <f t="shared" ref="C38" si="3">SUM(C16:C37)</f>
        <v>854.7</v>
      </c>
    </row>
    <row r="39" spans="1:3" x14ac:dyDescent="0.25">
      <c r="A39" s="38" t="s">
        <v>73</v>
      </c>
      <c r="B39" s="47"/>
      <c r="C39" s="15">
        <f>B8+C38</f>
        <v>2353.9</v>
      </c>
    </row>
    <row r="40" spans="1:3" x14ac:dyDescent="0.25">
      <c r="A40" s="39" t="s">
        <v>74</v>
      </c>
      <c r="B40" s="218"/>
      <c r="C40" s="219"/>
    </row>
    <row r="41" spans="1:3" x14ac:dyDescent="0.25">
      <c r="A41" s="224" t="s">
        <v>75</v>
      </c>
      <c r="B41" s="214" t="s">
        <v>41</v>
      </c>
      <c r="C41" s="214"/>
    </row>
    <row r="42" spans="1:3" x14ac:dyDescent="0.25">
      <c r="A42" s="225"/>
      <c r="B42" s="152" t="s">
        <v>76</v>
      </c>
      <c r="C42" s="152" t="s">
        <v>15</v>
      </c>
    </row>
    <row r="43" spans="1:3" ht="25.5" x14ac:dyDescent="0.25">
      <c r="A43" s="48" t="s">
        <v>77</v>
      </c>
      <c r="B43" s="63">
        <v>4.5</v>
      </c>
      <c r="C43" s="49">
        <f>IFERROR(ROUND((22*2*B43)-(0.06*B9),2),0)</f>
        <v>108.05</v>
      </c>
    </row>
    <row r="44" spans="1:3" ht="38.25" customHeight="1" x14ac:dyDescent="0.25">
      <c r="A44" s="50" t="s">
        <v>79</v>
      </c>
      <c r="B44" s="64" t="s">
        <v>83</v>
      </c>
      <c r="C44" s="51">
        <f>IFERROR(ROUND(B44*22*80%,2),0)</f>
        <v>0</v>
      </c>
    </row>
    <row r="45" spans="1:3" x14ac:dyDescent="0.25">
      <c r="A45" s="50" t="s">
        <v>81</v>
      </c>
      <c r="B45" s="227">
        <v>387.79</v>
      </c>
      <c r="C45" s="227"/>
    </row>
    <row r="46" spans="1:3" x14ac:dyDescent="0.25">
      <c r="A46" s="50" t="s">
        <v>82</v>
      </c>
      <c r="B46" s="227" t="s">
        <v>83</v>
      </c>
      <c r="C46" s="227"/>
    </row>
    <row r="47" spans="1:3" x14ac:dyDescent="0.25">
      <c r="A47" s="50" t="s">
        <v>84</v>
      </c>
      <c r="B47" s="227" t="s">
        <v>83</v>
      </c>
      <c r="C47" s="227"/>
    </row>
    <row r="48" spans="1:3" x14ac:dyDescent="0.25">
      <c r="A48" s="52" t="s">
        <v>85</v>
      </c>
      <c r="B48" s="227">
        <f>'D-I'!B48:C48</f>
        <v>0</v>
      </c>
      <c r="C48" s="227"/>
    </row>
    <row r="49" spans="1:3" x14ac:dyDescent="0.25">
      <c r="A49" s="50" t="s">
        <v>86</v>
      </c>
      <c r="B49" s="227"/>
      <c r="C49" s="227"/>
    </row>
    <row r="50" spans="1:3" x14ac:dyDescent="0.25">
      <c r="A50" s="163" t="s">
        <v>162</v>
      </c>
      <c r="B50" s="227">
        <f>'D-I'!B50:C50</f>
        <v>0</v>
      </c>
      <c r="C50" s="227"/>
    </row>
    <row r="51" spans="1:3" x14ac:dyDescent="0.25">
      <c r="A51" s="65" t="s">
        <v>87</v>
      </c>
      <c r="B51" s="227">
        <v>42.97</v>
      </c>
      <c r="C51" s="227"/>
    </row>
    <row r="52" spans="1:3" x14ac:dyDescent="0.25">
      <c r="A52" s="65" t="s">
        <v>88</v>
      </c>
      <c r="B52" s="227"/>
      <c r="C52" s="227"/>
    </row>
    <row r="53" spans="1:3" x14ac:dyDescent="0.25">
      <c r="A53" s="65" t="s">
        <v>89</v>
      </c>
      <c r="B53" s="227"/>
      <c r="C53" s="227"/>
    </row>
    <row r="54" spans="1:3" x14ac:dyDescent="0.25">
      <c r="A54" s="38" t="s">
        <v>90</v>
      </c>
      <c r="B54" s="228">
        <f>SUM(C43:C44,B45:C53)</f>
        <v>538.81000000000006</v>
      </c>
      <c r="C54" s="228"/>
    </row>
    <row r="55" spans="1:3" x14ac:dyDescent="0.25">
      <c r="A55" s="38" t="s">
        <v>91</v>
      </c>
      <c r="B55" s="229">
        <f>C39+B54</f>
        <v>2892.71</v>
      </c>
      <c r="C55" s="229"/>
    </row>
    <row r="56" spans="1:3" x14ac:dyDescent="0.25">
      <c r="A56" s="39" t="s">
        <v>92</v>
      </c>
      <c r="B56" s="218"/>
      <c r="C56" s="219"/>
    </row>
    <row r="57" spans="1:3" x14ac:dyDescent="0.25">
      <c r="A57" s="53" t="s">
        <v>75</v>
      </c>
      <c r="B57" s="150" t="s">
        <v>49</v>
      </c>
      <c r="C57" s="150" t="s">
        <v>41</v>
      </c>
    </row>
    <row r="58" spans="1:3" x14ac:dyDescent="0.25">
      <c r="A58" s="42" t="s">
        <v>93</v>
      </c>
      <c r="B58" s="27"/>
      <c r="C58" s="7">
        <f>ROUND(B$55*B58,2)</f>
        <v>0</v>
      </c>
    </row>
    <row r="59" spans="1:3" x14ac:dyDescent="0.25">
      <c r="A59" s="42" t="s">
        <v>94</v>
      </c>
      <c r="B59" s="27"/>
      <c r="C59" s="7">
        <f>ROUND(B$55*B59,2)</f>
        <v>0</v>
      </c>
    </row>
    <row r="60" spans="1:3" x14ac:dyDescent="0.25">
      <c r="A60" s="38" t="s">
        <v>95</v>
      </c>
      <c r="B60" s="54"/>
      <c r="C60" s="54"/>
    </row>
    <row r="61" spans="1:3" x14ac:dyDescent="0.25">
      <c r="A61" s="42" t="s">
        <v>96</v>
      </c>
      <c r="B61" s="66">
        <v>0.02</v>
      </c>
      <c r="C61" s="7">
        <f>ROUND((B55+C58+C59)*B61/(1-B64),2)</f>
        <v>59.03</v>
      </c>
    </row>
    <row r="62" spans="1:3" s="75" customFormat="1" x14ac:dyDescent="0.25">
      <c r="A62" s="42" t="s">
        <v>97</v>
      </c>
      <c r="B62" s="26">
        <f>'D-I'!B62</f>
        <v>0</v>
      </c>
      <c r="C62" s="7">
        <f>ROUND((B55+C58+C59)*B62/(1-B64),2)</f>
        <v>0</v>
      </c>
    </row>
    <row r="63" spans="1:3" s="75" customFormat="1" x14ac:dyDescent="0.25">
      <c r="A63" s="42" t="s">
        <v>98</v>
      </c>
      <c r="B63" s="26">
        <f>'D-I'!B63</f>
        <v>0</v>
      </c>
      <c r="C63" s="7">
        <f>ROUND((B55+C58+C59)*B63/(1-B64),2)</f>
        <v>0</v>
      </c>
    </row>
    <row r="64" spans="1:3" x14ac:dyDescent="0.25">
      <c r="A64" s="38" t="s">
        <v>99</v>
      </c>
      <c r="B64" s="55">
        <f t="shared" ref="B64:C64" si="4">SUM(B61:B63)</f>
        <v>0.02</v>
      </c>
      <c r="C64" s="7">
        <f t="shared" si="4"/>
        <v>59.03</v>
      </c>
    </row>
    <row r="65" spans="1:3" x14ac:dyDescent="0.25">
      <c r="A65" s="42" t="s">
        <v>100</v>
      </c>
      <c r="B65" s="6"/>
      <c r="C65" s="5">
        <f>SUM(C58:C59,C64)</f>
        <v>59.03</v>
      </c>
    </row>
    <row r="66" spans="1:3" x14ac:dyDescent="0.25">
      <c r="A66" s="42"/>
      <c r="B66" s="4"/>
      <c r="C66" s="3" t="s">
        <v>41</v>
      </c>
    </row>
    <row r="67" spans="1:3" x14ac:dyDescent="0.25">
      <c r="A67" s="40" t="s">
        <v>101</v>
      </c>
      <c r="B67" s="40"/>
      <c r="C67" s="151">
        <f>B55+C65</f>
        <v>2951.7400000000002</v>
      </c>
    </row>
    <row r="68" spans="1:3" x14ac:dyDescent="0.25">
      <c r="A68" s="56"/>
      <c r="B68" s="57"/>
    </row>
    <row r="69" spans="1:3" x14ac:dyDescent="0.25">
      <c r="A69" s="56"/>
      <c r="B69" s="57"/>
    </row>
    <row r="70" spans="1:3" x14ac:dyDescent="0.25">
      <c r="A70" s="259" t="s">
        <v>121</v>
      </c>
      <c r="B70" s="259"/>
      <c r="C70" s="259"/>
    </row>
    <row r="71" spans="1:3" x14ac:dyDescent="0.25">
      <c r="A71" s="35" t="s">
        <v>19</v>
      </c>
      <c r="B71" s="214">
        <f>B1</f>
        <v>1649.12</v>
      </c>
      <c r="C71" s="214"/>
    </row>
    <row r="72" spans="1:3" x14ac:dyDescent="0.25">
      <c r="A72" s="83" t="s">
        <v>20</v>
      </c>
      <c r="B72" s="214" t="s">
        <v>21</v>
      </c>
      <c r="C72" s="214"/>
    </row>
    <row r="73" spans="1:3" x14ac:dyDescent="0.25">
      <c r="A73" s="84" t="s">
        <v>2</v>
      </c>
      <c r="B73" s="214" t="str">
        <f>B3</f>
        <v>MG001252/2025</v>
      </c>
      <c r="C73" s="214"/>
    </row>
    <row r="74" spans="1:3" x14ac:dyDescent="0.25">
      <c r="A74" s="84" t="s">
        <v>3</v>
      </c>
      <c r="B74" s="214" t="str">
        <f>B4</f>
        <v>Uberlândia</v>
      </c>
      <c r="C74" s="214"/>
    </row>
    <row r="75" spans="1:3" x14ac:dyDescent="0.25">
      <c r="A75" s="100"/>
      <c r="B75" s="214"/>
      <c r="C75" s="214"/>
    </row>
    <row r="76" spans="1:3" x14ac:dyDescent="0.25">
      <c r="A76" s="101" t="s">
        <v>39</v>
      </c>
      <c r="B76" s="262"/>
      <c r="C76" s="263"/>
    </row>
    <row r="77" spans="1:3" x14ac:dyDescent="0.25">
      <c r="A77" s="102" t="s">
        <v>40</v>
      </c>
      <c r="B77" s="233" t="s">
        <v>41</v>
      </c>
      <c r="C77" s="250"/>
    </row>
    <row r="78" spans="1:3" x14ac:dyDescent="0.25">
      <c r="A78" s="103" t="s">
        <v>122</v>
      </c>
      <c r="B78" s="217">
        <f>SUM(B82*C82,B83*C83)*24</f>
        <v>3957.12</v>
      </c>
      <c r="C78" s="217"/>
    </row>
    <row r="79" spans="1:3" x14ac:dyDescent="0.25">
      <c r="A79" s="104" t="s">
        <v>123</v>
      </c>
      <c r="B79" s="230">
        <f>B71</f>
        <v>1649.12</v>
      </c>
      <c r="C79" s="253"/>
    </row>
    <row r="80" spans="1:3" x14ac:dyDescent="0.25">
      <c r="A80" s="42"/>
      <c r="B80" s="230"/>
      <c r="C80" s="253"/>
    </row>
    <row r="81" spans="1:3" x14ac:dyDescent="0.25">
      <c r="A81" s="42"/>
      <c r="B81" s="154" t="s">
        <v>124</v>
      </c>
      <c r="C81" s="157" t="s">
        <v>125</v>
      </c>
    </row>
    <row r="82" spans="1:3" x14ac:dyDescent="0.2">
      <c r="A82" s="104" t="s">
        <v>126</v>
      </c>
      <c r="B82" s="105">
        <v>4</v>
      </c>
      <c r="C82" s="106">
        <f>ROUND(SUM(B79:C80)/220*150%,2)</f>
        <v>11.24</v>
      </c>
    </row>
    <row r="83" spans="1:3" x14ac:dyDescent="0.2">
      <c r="A83" s="104" t="s">
        <v>127</v>
      </c>
      <c r="B83" s="105">
        <v>8</v>
      </c>
      <c r="C83" s="106">
        <f>ROUND(SUM(B79:C80)/220*200%,2)</f>
        <v>14.99</v>
      </c>
    </row>
    <row r="84" spans="1:3" ht="25.5" x14ac:dyDescent="0.25">
      <c r="A84" s="102" t="s">
        <v>47</v>
      </c>
      <c r="B84" s="102"/>
      <c r="C84" s="107"/>
    </row>
    <row r="85" spans="1:3" x14ac:dyDescent="0.25">
      <c r="A85" s="108" t="s">
        <v>48</v>
      </c>
      <c r="B85" s="44" t="s">
        <v>49</v>
      </c>
      <c r="C85" s="3" t="s">
        <v>41</v>
      </c>
    </row>
    <row r="86" spans="1:3" x14ac:dyDescent="0.25">
      <c r="A86" s="104" t="s">
        <v>50</v>
      </c>
      <c r="B86" s="14">
        <f t="shared" ref="B86:B93" si="5">B16</f>
        <v>0.2</v>
      </c>
      <c r="C86" s="7">
        <f t="shared" ref="C86:C93" si="6">ROUND(B$78*B86,2)</f>
        <v>791.42</v>
      </c>
    </row>
    <row r="87" spans="1:3" x14ac:dyDescent="0.25">
      <c r="A87" s="104" t="s">
        <v>51</v>
      </c>
      <c r="B87" s="14">
        <f t="shared" si="5"/>
        <v>0</v>
      </c>
      <c r="C87" s="7">
        <f t="shared" si="6"/>
        <v>0</v>
      </c>
    </row>
    <row r="88" spans="1:3" x14ac:dyDescent="0.25">
      <c r="A88" s="104" t="s">
        <v>52</v>
      </c>
      <c r="B88" s="14">
        <f t="shared" si="5"/>
        <v>0</v>
      </c>
      <c r="C88" s="7">
        <f t="shared" si="6"/>
        <v>0</v>
      </c>
    </row>
    <row r="89" spans="1:3" x14ac:dyDescent="0.25">
      <c r="A89" s="104" t="s">
        <v>53</v>
      </c>
      <c r="B89" s="14">
        <f t="shared" si="5"/>
        <v>0</v>
      </c>
      <c r="C89" s="7">
        <f t="shared" si="6"/>
        <v>0</v>
      </c>
    </row>
    <row r="90" spans="1:3" x14ac:dyDescent="0.25">
      <c r="A90" s="104" t="s">
        <v>54</v>
      </c>
      <c r="B90" s="14">
        <f t="shared" si="5"/>
        <v>0</v>
      </c>
      <c r="C90" s="7">
        <f t="shared" si="6"/>
        <v>0</v>
      </c>
    </row>
    <row r="91" spans="1:3" x14ac:dyDescent="0.25">
      <c r="A91" s="104" t="s">
        <v>55</v>
      </c>
      <c r="B91" s="14">
        <f t="shared" si="5"/>
        <v>0.08</v>
      </c>
      <c r="C91" s="7">
        <f t="shared" si="6"/>
        <v>316.57</v>
      </c>
    </row>
    <row r="92" spans="1:3" x14ac:dyDescent="0.25">
      <c r="A92" s="104" t="s">
        <v>56</v>
      </c>
      <c r="B92" s="14">
        <f t="shared" si="5"/>
        <v>0</v>
      </c>
      <c r="C92" s="7">
        <f t="shared" si="6"/>
        <v>0</v>
      </c>
    </row>
    <row r="93" spans="1:3" x14ac:dyDescent="0.25">
      <c r="A93" s="104" t="s">
        <v>57</v>
      </c>
      <c r="B93" s="14">
        <f t="shared" si="5"/>
        <v>0</v>
      </c>
      <c r="C93" s="7">
        <f t="shared" si="6"/>
        <v>0</v>
      </c>
    </row>
    <row r="94" spans="1:3" x14ac:dyDescent="0.25">
      <c r="A94" s="108" t="s">
        <v>58</v>
      </c>
      <c r="B94" s="44" t="s">
        <v>49</v>
      </c>
      <c r="C94" s="3" t="s">
        <v>41</v>
      </c>
    </row>
    <row r="95" spans="1:3" x14ac:dyDescent="0.25">
      <c r="A95" s="104" t="s">
        <v>59</v>
      </c>
      <c r="B95" s="14">
        <f t="shared" ref="B95:B101" si="7">B25</f>
        <v>0.1111</v>
      </c>
      <c r="C95" s="7">
        <f t="shared" ref="C95:C101" si="8">ROUND(B$78*B95,2)</f>
        <v>439.64</v>
      </c>
    </row>
    <row r="96" spans="1:3" x14ac:dyDescent="0.25">
      <c r="A96" s="104" t="s">
        <v>60</v>
      </c>
      <c r="B96" s="117">
        <f t="shared" si="7"/>
        <v>0</v>
      </c>
      <c r="C96" s="7">
        <f t="shared" si="8"/>
        <v>0</v>
      </c>
    </row>
    <row r="97" spans="1:3" x14ac:dyDescent="0.25">
      <c r="A97" s="104" t="s">
        <v>61</v>
      </c>
      <c r="B97" s="117">
        <f t="shared" si="7"/>
        <v>0</v>
      </c>
      <c r="C97" s="7">
        <f t="shared" si="8"/>
        <v>0</v>
      </c>
    </row>
    <row r="98" spans="1:3" x14ac:dyDescent="0.25">
      <c r="A98" s="104" t="s">
        <v>62</v>
      </c>
      <c r="B98" s="117">
        <f t="shared" si="7"/>
        <v>0</v>
      </c>
      <c r="C98" s="7">
        <f t="shared" si="8"/>
        <v>0</v>
      </c>
    </row>
    <row r="99" spans="1:3" x14ac:dyDescent="0.25">
      <c r="A99" s="104" t="s">
        <v>63</v>
      </c>
      <c r="B99" s="117">
        <f t="shared" si="7"/>
        <v>0</v>
      </c>
      <c r="C99" s="7">
        <f t="shared" si="8"/>
        <v>0</v>
      </c>
    </row>
    <row r="100" spans="1:3" x14ac:dyDescent="0.25">
      <c r="A100" s="104" t="s">
        <v>64</v>
      </c>
      <c r="B100" s="117">
        <f t="shared" si="7"/>
        <v>5.4000000000000003E-3</v>
      </c>
      <c r="C100" s="7">
        <f t="shared" si="8"/>
        <v>21.37</v>
      </c>
    </row>
    <row r="101" spans="1:3" x14ac:dyDescent="0.25">
      <c r="A101" s="104" t="s">
        <v>65</v>
      </c>
      <c r="B101" s="14">
        <f t="shared" si="7"/>
        <v>8.3299999999999999E-2</v>
      </c>
      <c r="C101" s="7">
        <f t="shared" si="8"/>
        <v>329.63</v>
      </c>
    </row>
    <row r="102" spans="1:3" x14ac:dyDescent="0.25">
      <c r="A102" s="108" t="s">
        <v>66</v>
      </c>
      <c r="B102" s="44" t="s">
        <v>49</v>
      </c>
      <c r="C102" s="3" t="s">
        <v>41</v>
      </c>
    </row>
    <row r="103" spans="1:3" x14ac:dyDescent="0.25">
      <c r="A103" s="104" t="s">
        <v>67</v>
      </c>
      <c r="B103" s="14">
        <f>B33</f>
        <v>0</v>
      </c>
      <c r="C103" s="7">
        <f>ROUND(B$78*B103,2)</f>
        <v>0</v>
      </c>
    </row>
    <row r="104" spans="1:3" x14ac:dyDescent="0.25">
      <c r="A104" s="104" t="s">
        <v>68</v>
      </c>
      <c r="B104" s="14">
        <f>B34</f>
        <v>0</v>
      </c>
      <c r="C104" s="7">
        <f>ROUND(B$78*B104,2)</f>
        <v>0</v>
      </c>
    </row>
    <row r="105" spans="1:3" ht="25.5" x14ac:dyDescent="0.25">
      <c r="A105" s="42" t="s">
        <v>128</v>
      </c>
      <c r="B105" s="14">
        <f>B35</f>
        <v>3.44E-2</v>
      </c>
      <c r="C105" s="7">
        <f>ROUND(B$78*B105,2)</f>
        <v>136.12</v>
      </c>
    </row>
    <row r="106" spans="1:3" x14ac:dyDescent="0.25">
      <c r="A106" s="108" t="s">
        <v>70</v>
      </c>
      <c r="B106" s="44" t="s">
        <v>49</v>
      </c>
      <c r="C106" s="3" t="s">
        <v>41</v>
      </c>
    </row>
    <row r="107" spans="1:3" ht="25.5" x14ac:dyDescent="0.25">
      <c r="A107" s="104" t="s">
        <v>129</v>
      </c>
      <c r="B107" s="45">
        <f>ROUND(SUM(B86:B93)*SUM(B95:B101),4)</f>
        <v>5.5899999999999998E-2</v>
      </c>
      <c r="C107" s="7">
        <f>ROUND(B$78*B107,2)</f>
        <v>221.2</v>
      </c>
    </row>
    <row r="108" spans="1:3" x14ac:dyDescent="0.25">
      <c r="A108" s="108" t="s">
        <v>72</v>
      </c>
      <c r="B108" s="46">
        <f t="shared" ref="B108:C108" si="9">SUM(B86:B107)</f>
        <v>0.57009999999999994</v>
      </c>
      <c r="C108" s="151">
        <f t="shared" si="9"/>
        <v>2255.9499999999998</v>
      </c>
    </row>
    <row r="109" spans="1:3" x14ac:dyDescent="0.25">
      <c r="A109" s="108" t="s">
        <v>73</v>
      </c>
      <c r="B109" s="47"/>
      <c r="C109" s="151">
        <f>B78+C108</f>
        <v>6213.07</v>
      </c>
    </row>
    <row r="110" spans="1:3" x14ac:dyDescent="0.25">
      <c r="A110" s="101" t="s">
        <v>74</v>
      </c>
      <c r="B110" s="109"/>
      <c r="C110" s="110"/>
    </row>
    <row r="111" spans="1:3" x14ac:dyDescent="0.25">
      <c r="A111" s="224" t="s">
        <v>75</v>
      </c>
      <c r="B111" s="260" t="s">
        <v>130</v>
      </c>
      <c r="C111" s="260" t="s">
        <v>131</v>
      </c>
    </row>
    <row r="112" spans="1:3" x14ac:dyDescent="0.25">
      <c r="A112" s="225"/>
      <c r="B112" s="261"/>
      <c r="C112" s="261"/>
    </row>
    <row r="113" spans="1:3" ht="25.5" x14ac:dyDescent="0.25">
      <c r="A113" s="111" t="s">
        <v>132</v>
      </c>
      <c r="B113" s="112">
        <f>36*2*2</f>
        <v>144</v>
      </c>
      <c r="C113" s="153">
        <f>IFERROR(ROUND(B43*B113,2),"")</f>
        <v>648</v>
      </c>
    </row>
    <row r="114" spans="1:3" ht="25.5" x14ac:dyDescent="0.25">
      <c r="A114" s="111" t="s">
        <v>133</v>
      </c>
      <c r="B114" s="112"/>
      <c r="C114" s="153">
        <f>ROUND(22.28*B114*80%,2)</f>
        <v>0</v>
      </c>
    </row>
    <row r="115" spans="1:3" x14ac:dyDescent="0.25">
      <c r="A115" s="108" t="s">
        <v>90</v>
      </c>
      <c r="B115" s="257">
        <f>SUM(C113:C114)</f>
        <v>648</v>
      </c>
      <c r="C115" s="257"/>
    </row>
    <row r="116" spans="1:3" x14ac:dyDescent="0.25">
      <c r="A116" s="108" t="s">
        <v>91</v>
      </c>
      <c r="B116" s="258">
        <f>C109+B115</f>
        <v>6861.07</v>
      </c>
      <c r="C116" s="258"/>
    </row>
    <row r="117" spans="1:3" x14ac:dyDescent="0.25">
      <c r="A117" s="101" t="s">
        <v>92</v>
      </c>
      <c r="B117" s="109"/>
      <c r="C117" s="110"/>
    </row>
    <row r="118" spans="1:3" x14ac:dyDescent="0.25">
      <c r="A118" s="113" t="s">
        <v>75</v>
      </c>
      <c r="B118" s="114" t="s">
        <v>49</v>
      </c>
      <c r="C118" s="114" t="s">
        <v>41</v>
      </c>
    </row>
    <row r="119" spans="1:3" x14ac:dyDescent="0.25">
      <c r="A119" s="104" t="s">
        <v>93</v>
      </c>
      <c r="B119" s="16">
        <f>B58</f>
        <v>0</v>
      </c>
      <c r="C119" s="7">
        <f>ROUND(B$116*B119,2)</f>
        <v>0</v>
      </c>
    </row>
    <row r="120" spans="1:3" x14ac:dyDescent="0.25">
      <c r="A120" s="104" t="s">
        <v>94</v>
      </c>
      <c r="B120" s="16">
        <f>B59</f>
        <v>0</v>
      </c>
      <c r="C120" s="7">
        <f>ROUND(B$116*B120,2)</f>
        <v>0</v>
      </c>
    </row>
    <row r="121" spans="1:3" x14ac:dyDescent="0.25">
      <c r="A121" s="108" t="s">
        <v>95</v>
      </c>
      <c r="B121" s="115"/>
      <c r="C121" s="54"/>
    </row>
    <row r="122" spans="1:3" x14ac:dyDescent="0.25">
      <c r="A122" s="104" t="s">
        <v>96</v>
      </c>
      <c r="B122" s="185">
        <v>0.03</v>
      </c>
      <c r="C122" s="7">
        <f>ROUND((B116+C119+C120)*B122/(1-B125),2)</f>
        <v>212.2</v>
      </c>
    </row>
    <row r="123" spans="1:3" x14ac:dyDescent="0.25">
      <c r="A123" s="104" t="s">
        <v>97</v>
      </c>
      <c r="B123" s="76">
        <f>B62</f>
        <v>0</v>
      </c>
      <c r="C123" s="7">
        <f>ROUND((B116+C119+C120)*B123/(1-B125),2)</f>
        <v>0</v>
      </c>
    </row>
    <row r="124" spans="1:3" x14ac:dyDescent="0.25">
      <c r="A124" s="104" t="s">
        <v>98</v>
      </c>
      <c r="B124" s="76">
        <f>B63</f>
        <v>0</v>
      </c>
      <c r="C124" s="7">
        <f>ROUND((B116+C119+C120)*B124/(1-B125),2)</f>
        <v>0</v>
      </c>
    </row>
    <row r="125" spans="1:3" x14ac:dyDescent="0.25">
      <c r="A125" s="108" t="s">
        <v>99</v>
      </c>
      <c r="B125" s="55">
        <f t="shared" ref="B125" si="10">SUM(B122:B124)</f>
        <v>0.03</v>
      </c>
      <c r="C125" s="7">
        <f>SUM(C122:C124)</f>
        <v>212.2</v>
      </c>
    </row>
    <row r="126" spans="1:3" x14ac:dyDescent="0.25">
      <c r="A126" s="104" t="s">
        <v>100</v>
      </c>
      <c r="B126" s="6"/>
      <c r="C126" s="5">
        <f>SUM(C119:C120,C125)</f>
        <v>212.2</v>
      </c>
    </row>
    <row r="127" spans="1:3" x14ac:dyDescent="0.25">
      <c r="A127" s="104"/>
      <c r="B127" s="12"/>
      <c r="C127" s="3" t="s">
        <v>41</v>
      </c>
    </row>
    <row r="128" spans="1:3" x14ac:dyDescent="0.25">
      <c r="A128" s="116" t="s">
        <v>101</v>
      </c>
      <c r="B128" s="116"/>
      <c r="C128" s="15">
        <f>B116+C126</f>
        <v>7073.2699999999995</v>
      </c>
    </row>
    <row r="129" spans="2:2" x14ac:dyDescent="0.25">
      <c r="B129" s="37"/>
    </row>
    <row r="130" spans="2:2" x14ac:dyDescent="0.25">
      <c r="B130" s="2"/>
    </row>
  </sheetData>
  <sheetProtection formatCells="0" formatColumns="0" formatRows="0"/>
  <mergeCells count="45">
    <mergeCell ref="B4:C4"/>
    <mergeCell ref="B3:C3"/>
    <mergeCell ref="B2:C2"/>
    <mergeCell ref="B1:C1"/>
    <mergeCell ref="B9:C9"/>
    <mergeCell ref="B8:C8"/>
    <mergeCell ref="B7:C7"/>
    <mergeCell ref="B6:C6"/>
    <mergeCell ref="B5:C5"/>
    <mergeCell ref="B14:C14"/>
    <mergeCell ref="B13:C13"/>
    <mergeCell ref="B12:C12"/>
    <mergeCell ref="B11:C11"/>
    <mergeCell ref="B10:C10"/>
    <mergeCell ref="B46:C46"/>
    <mergeCell ref="B45:C45"/>
    <mergeCell ref="A41:A42"/>
    <mergeCell ref="B41:C41"/>
    <mergeCell ref="B40:C40"/>
    <mergeCell ref="B51:C51"/>
    <mergeCell ref="B50:C50"/>
    <mergeCell ref="B49:C49"/>
    <mergeCell ref="B48:C48"/>
    <mergeCell ref="B47:C47"/>
    <mergeCell ref="B56:C56"/>
    <mergeCell ref="B55:C55"/>
    <mergeCell ref="B54:C54"/>
    <mergeCell ref="B53:C53"/>
    <mergeCell ref="B52:C52"/>
    <mergeCell ref="B115:C115"/>
    <mergeCell ref="B116:C116"/>
    <mergeCell ref="A70:C70"/>
    <mergeCell ref="B79:C79"/>
    <mergeCell ref="B80:C80"/>
    <mergeCell ref="A111:A112"/>
    <mergeCell ref="B111:B112"/>
    <mergeCell ref="C111:C112"/>
    <mergeCell ref="B76:C76"/>
    <mergeCell ref="B77:C77"/>
    <mergeCell ref="B78:C78"/>
    <mergeCell ref="B73:C73"/>
    <mergeCell ref="B74:C74"/>
    <mergeCell ref="B75:C75"/>
    <mergeCell ref="B71:C71"/>
    <mergeCell ref="B72:C72"/>
  </mergeCells>
  <conditionalFormatting sqref="B2 C43:C44 A43:A44 B1:C1 A6:B6 B45:C47 B42:C42 A7:C13 A40:B40 A14:B14 A48:C49 A41:C41 A57:C68 A5:C5 A131:C1048576 A52:C55 B3:C4 A38:C39 A37 C37 A15:C25 A26:A29 A31 B26:C31 A32:C36">
    <cfRule type="cellIs" dxfId="33" priority="97" operator="equal">
      <formula>0</formula>
    </cfRule>
  </conditionalFormatting>
  <conditionalFormatting sqref="A45:A47">
    <cfRule type="cellIs" dxfId="32" priority="71" operator="equal">
      <formula>0</formula>
    </cfRule>
  </conditionalFormatting>
  <conditionalFormatting sqref="A56:B56">
    <cfRule type="cellIs" dxfId="31" priority="61" operator="equal">
      <formula>0</formula>
    </cfRule>
  </conditionalFormatting>
  <conditionalFormatting sqref="B50:C50">
    <cfRule type="cellIs" dxfId="30" priority="57" operator="equal">
      <formula>0</formula>
    </cfRule>
  </conditionalFormatting>
  <conditionalFormatting sqref="A80">
    <cfRule type="cellIs" dxfId="29" priority="53" operator="equal">
      <formula>0</formula>
    </cfRule>
  </conditionalFormatting>
  <conditionalFormatting sqref="A81">
    <cfRule type="cellIs" dxfId="28" priority="55" operator="equal">
      <formula>0</formula>
    </cfRule>
  </conditionalFormatting>
  <conditionalFormatting sqref="B78:C78">
    <cfRule type="cellIs" dxfId="27" priority="52" operator="equal">
      <formula>0</formula>
    </cfRule>
  </conditionalFormatting>
  <conditionalFormatting sqref="B72">
    <cfRule type="cellIs" dxfId="26" priority="51" operator="equal">
      <formula>0</formula>
    </cfRule>
  </conditionalFormatting>
  <conditionalFormatting sqref="B74:C74">
    <cfRule type="cellIs" dxfId="25" priority="50" operator="equal">
      <formula>0</formula>
    </cfRule>
  </conditionalFormatting>
  <conditionalFormatting sqref="B115:C116">
    <cfRule type="cellIs" dxfId="24" priority="49" operator="equal">
      <formula>0</formula>
    </cfRule>
  </conditionalFormatting>
  <conditionalFormatting sqref="C108:C109">
    <cfRule type="cellIs" dxfId="23" priority="47" operator="equal">
      <formula>0</formula>
    </cfRule>
  </conditionalFormatting>
  <conditionalFormatting sqref="C126:C128">
    <cfRule type="cellIs" dxfId="22" priority="46" operator="equal">
      <formula>0</formula>
    </cfRule>
  </conditionalFormatting>
  <conditionalFormatting sqref="B86:B106 B108">
    <cfRule type="cellIs" dxfId="21" priority="45" operator="equal">
      <formula>0</formula>
    </cfRule>
  </conditionalFormatting>
  <conditionalFormatting sqref="C86:C93">
    <cfRule type="cellIs" dxfId="20" priority="43" operator="equal">
      <formula>0</formula>
    </cfRule>
  </conditionalFormatting>
  <conditionalFormatting sqref="C95:C101">
    <cfRule type="cellIs" dxfId="19" priority="42" operator="equal">
      <formula>0</formula>
    </cfRule>
  </conditionalFormatting>
  <conditionalFormatting sqref="C103:C105">
    <cfRule type="cellIs" dxfId="18" priority="41" operator="equal">
      <formula>0</formula>
    </cfRule>
  </conditionalFormatting>
  <conditionalFormatting sqref="C107">
    <cfRule type="cellIs" dxfId="17" priority="40" operator="equal">
      <formula>0</formula>
    </cfRule>
  </conditionalFormatting>
  <conditionalFormatting sqref="B125">
    <cfRule type="cellIs" dxfId="16" priority="39" operator="equal">
      <formula>0</formula>
    </cfRule>
  </conditionalFormatting>
  <conditionalFormatting sqref="C119:C125">
    <cfRule type="cellIs" dxfId="15" priority="38" operator="equal">
      <formula>0</formula>
    </cfRule>
  </conditionalFormatting>
  <conditionalFormatting sqref="B69:C69">
    <cfRule type="cellIs" dxfId="14" priority="37" operator="equal">
      <formula>0</formula>
    </cfRule>
  </conditionalFormatting>
  <conditionalFormatting sqref="A69:A70">
    <cfRule type="cellIs" dxfId="13" priority="36" operator="equal">
      <formula>0</formula>
    </cfRule>
  </conditionalFormatting>
  <conditionalFormatting sqref="B130:C130">
    <cfRule type="cellIs" dxfId="12" priority="35" operator="equal">
      <formula>0</formula>
    </cfRule>
  </conditionalFormatting>
  <conditionalFormatting sqref="A130">
    <cfRule type="cellIs" dxfId="11" priority="33" operator="equal">
      <formula>0</formula>
    </cfRule>
  </conditionalFormatting>
  <conditionalFormatting sqref="A51:C51">
    <cfRule type="cellIs" dxfId="10" priority="29" operator="equal">
      <formula>0</formula>
    </cfRule>
  </conditionalFormatting>
  <conditionalFormatting sqref="A1">
    <cfRule type="cellIs" dxfId="9" priority="11" operator="equal">
      <formula>0</formula>
    </cfRule>
  </conditionalFormatting>
  <conditionalFormatting sqref="A2:A4">
    <cfRule type="cellIs" dxfId="8" priority="10" operator="equal">
      <formula>0</formula>
    </cfRule>
  </conditionalFormatting>
  <conditionalFormatting sqref="A71">
    <cfRule type="cellIs" dxfId="7" priority="9" operator="equal">
      <formula>0</formula>
    </cfRule>
  </conditionalFormatting>
  <conditionalFormatting sqref="A72:A74">
    <cfRule type="cellIs" dxfId="6" priority="8" operator="equal">
      <formula>0</formula>
    </cfRule>
  </conditionalFormatting>
  <conditionalFormatting sqref="B37">
    <cfRule type="cellIs" dxfId="5" priority="7" operator="equal">
      <formula>0</formula>
    </cfRule>
  </conditionalFormatting>
  <conditionalFormatting sqref="B107">
    <cfRule type="cellIs" dxfId="4" priority="6" operator="equal">
      <formula>0</formula>
    </cfRule>
  </conditionalFormatting>
  <conditionalFormatting sqref="A30">
    <cfRule type="cellIs" dxfId="3" priority="1" operator="equal">
      <formula>0</formula>
    </cfRule>
  </conditionalFormatting>
  <conditionalFormatting sqref="A50">
    <cfRule type="cellIs" dxfId="2" priority="2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65" orientation="portrait" r:id="rId1"/>
  <rowBreaks count="1" manualBreakCount="1">
    <brk id="68" max="6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ilha7"/>
  <dimension ref="A1:G26"/>
  <sheetViews>
    <sheetView view="pageBreakPreview" zoomScaleNormal="100" zoomScaleSheetLayoutView="100" workbookViewId="0">
      <selection activeCell="B16" sqref="B16"/>
    </sheetView>
  </sheetViews>
  <sheetFormatPr defaultColWidth="8.7109375" defaultRowHeight="15" x14ac:dyDescent="0.25"/>
  <cols>
    <col min="1" max="1" width="27.28515625" style="118" customWidth="1"/>
    <col min="2" max="2" width="16.5703125" style="118" bestFit="1" customWidth="1"/>
    <col min="3" max="3" width="30.42578125" style="118" bestFit="1" customWidth="1"/>
    <col min="4" max="4" width="12.140625" style="118" bestFit="1" customWidth="1"/>
    <col min="5" max="16384" width="8.7109375" style="118"/>
  </cols>
  <sheetData>
    <row r="1" spans="1:4" ht="15.75" thickBot="1" x14ac:dyDescent="0.3">
      <c r="A1" s="264" t="s">
        <v>134</v>
      </c>
      <c r="B1" s="265"/>
      <c r="C1" s="266"/>
      <c r="D1" s="267"/>
    </row>
    <row r="2" spans="1:4" ht="33.75" x14ac:dyDescent="0.25">
      <c r="A2" s="119" t="s">
        <v>135</v>
      </c>
      <c r="B2" s="119" t="s">
        <v>136</v>
      </c>
      <c r="C2" s="120" t="s">
        <v>137</v>
      </c>
      <c r="D2" s="121" t="s">
        <v>138</v>
      </c>
    </row>
    <row r="3" spans="1:4" ht="25.5" x14ac:dyDescent="0.25">
      <c r="A3" s="42" t="s">
        <v>139</v>
      </c>
      <c r="B3" s="122">
        <v>30</v>
      </c>
      <c r="C3" s="144"/>
      <c r="D3" s="123">
        <f>C3*B3</f>
        <v>0</v>
      </c>
    </row>
    <row r="4" spans="1:4" ht="25.5" x14ac:dyDescent="0.25">
      <c r="A4" s="42" t="s">
        <v>140</v>
      </c>
      <c r="B4" s="122">
        <v>30</v>
      </c>
      <c r="C4" s="144"/>
      <c r="D4" s="123">
        <f>C4*B4</f>
        <v>0</v>
      </c>
    </row>
    <row r="5" spans="1:4" x14ac:dyDescent="0.25">
      <c r="A5" s="42" t="s">
        <v>141</v>
      </c>
      <c r="B5" s="122">
        <v>15</v>
      </c>
      <c r="C5" s="144"/>
      <c r="D5" s="123">
        <f>C5*B5</f>
        <v>0</v>
      </c>
    </row>
    <row r="6" spans="1:4" x14ac:dyDescent="0.25">
      <c r="A6" s="42" t="s">
        <v>142</v>
      </c>
      <c r="B6" s="122">
        <v>15</v>
      </c>
      <c r="C6" s="144"/>
      <c r="D6" s="123">
        <f>C6*B6</f>
        <v>0</v>
      </c>
    </row>
    <row r="7" spans="1:4" ht="25.5" x14ac:dyDescent="0.25">
      <c r="A7" s="42" t="s">
        <v>143</v>
      </c>
      <c r="B7" s="122">
        <v>5</v>
      </c>
      <c r="C7" s="144"/>
      <c r="D7" s="123">
        <f>C7*B7</f>
        <v>0</v>
      </c>
    </row>
    <row r="8" spans="1:4" x14ac:dyDescent="0.25">
      <c r="A8" s="268" t="s">
        <v>138</v>
      </c>
      <c r="B8" s="269"/>
      <c r="C8" s="269"/>
      <c r="D8" s="124">
        <f>SUM(D3:D7)</f>
        <v>0</v>
      </c>
    </row>
    <row r="9" spans="1:4" x14ac:dyDescent="0.25">
      <c r="A9" s="125"/>
      <c r="B9" s="125"/>
    </row>
    <row r="10" spans="1:4" ht="15.75" thickBot="1" x14ac:dyDescent="0.3">
      <c r="A10" s="125"/>
      <c r="B10" s="125"/>
    </row>
    <row r="11" spans="1:4" ht="15.75" thickBot="1" x14ac:dyDescent="0.3">
      <c r="A11" s="270" t="s">
        <v>92</v>
      </c>
      <c r="B11" s="270"/>
      <c r="C11" s="270"/>
    </row>
    <row r="12" spans="1:4" ht="15.75" thickBot="1" x14ac:dyDescent="0.3">
      <c r="A12" s="158" t="s">
        <v>75</v>
      </c>
      <c r="B12" s="126" t="s">
        <v>49</v>
      </c>
      <c r="C12" s="127" t="s">
        <v>41</v>
      </c>
    </row>
    <row r="13" spans="1:4" ht="25.5" x14ac:dyDescent="0.25">
      <c r="A13" s="128" t="s">
        <v>93</v>
      </c>
      <c r="B13" s="27"/>
      <c r="C13" s="67">
        <f>ROUND(D8*B13,2)</f>
        <v>0</v>
      </c>
    </row>
    <row r="14" spans="1:4" x14ac:dyDescent="0.25">
      <c r="A14" s="129" t="s">
        <v>94</v>
      </c>
      <c r="B14" s="27"/>
      <c r="C14" s="68">
        <f>ROUND(D8*B14,2)</f>
        <v>0</v>
      </c>
    </row>
    <row r="15" spans="1:4" x14ac:dyDescent="0.25">
      <c r="A15" s="129" t="s">
        <v>95</v>
      </c>
      <c r="B15" s="54"/>
      <c r="C15" s="130"/>
    </row>
    <row r="16" spans="1:4" x14ac:dyDescent="0.25">
      <c r="A16" s="129" t="s">
        <v>144</v>
      </c>
      <c r="B16" s="145">
        <f>AVERAGE('D-I'!B61,'D-I'!D61,'D-I'!F61,'D-I'!H61,'D-I'!J61,'D-I'!L61,'D-I'!N61,'D-I'!P61,'D-I'!R61,'D-I'!T61,'D-I'!V61,'D-I'!X61,'D-I'!Z61,'D-I'!AB61,'D-I'!AD61,'D-I'!AF61,'D-I'!AH61,'D-II'!B61,'D-III'!B61,'D-III'!D61,'D-III'!F61,'D-III'!H61,'D-III'!J61,'D-III'!L61,'D-III'!N61,'D-III'!P61,'D-III'!R61,'D-III'!T61,'D-III'!V61,'D-III'!X61,'D-IV'!B61,'D-IV'!D61,'D-IV'!F61,'D-IV'!H61,'D-V'!B61)</f>
        <v>2.9142857142857151E-2</v>
      </c>
      <c r="C16" s="69">
        <f>ROUND((D8+C13+C14)*B16/(1-B19),2)</f>
        <v>0</v>
      </c>
    </row>
    <row r="17" spans="1:7" x14ac:dyDescent="0.25">
      <c r="A17" s="129" t="s">
        <v>145</v>
      </c>
      <c r="B17" s="26">
        <f>'D-I'!B62</f>
        <v>0</v>
      </c>
      <c r="C17" s="69">
        <f>ROUND((D8+C13+C14)*B17/(1-B19),2)</f>
        <v>0</v>
      </c>
    </row>
    <row r="18" spans="1:7" x14ac:dyDescent="0.25">
      <c r="A18" s="129" t="s">
        <v>146</v>
      </c>
      <c r="B18" s="26">
        <f>'D-I'!B63</f>
        <v>0</v>
      </c>
      <c r="C18" s="69">
        <f>ROUND((D8+C13+C14)*B18/(1-B19),2)</f>
        <v>0</v>
      </c>
    </row>
    <row r="19" spans="1:7" x14ac:dyDescent="0.25">
      <c r="A19" s="135" t="s">
        <v>99</v>
      </c>
      <c r="B19" s="131">
        <f>SUM(B16:B18)</f>
        <v>2.9142857142857151E-2</v>
      </c>
      <c r="C19" s="70">
        <f>SUM(C16:C18)</f>
        <v>0</v>
      </c>
    </row>
    <row r="20" spans="1:7" ht="15.75" thickBot="1" x14ac:dyDescent="0.3">
      <c r="A20" s="132"/>
      <c r="B20" s="133"/>
      <c r="C20" s="71"/>
    </row>
    <row r="21" spans="1:7" ht="15.75" thickBot="1" x14ac:dyDescent="0.3">
      <c r="A21" s="132"/>
      <c r="B21" s="134"/>
      <c r="C21" s="127" t="s">
        <v>41</v>
      </c>
    </row>
    <row r="22" spans="1:7" ht="15.75" thickBot="1" x14ac:dyDescent="0.3">
      <c r="A22" s="270" t="s">
        <v>147</v>
      </c>
      <c r="B22" s="270"/>
      <c r="C22" s="72">
        <f>SUM(D8,C13,C14,C19)</f>
        <v>0</v>
      </c>
    </row>
    <row r="23" spans="1:7" ht="15.75" thickBot="1" x14ac:dyDescent="0.3"/>
    <row r="24" spans="1:7" ht="59.25" customHeight="1" thickBot="1" x14ac:dyDescent="0.8">
      <c r="A24" s="271" t="s">
        <v>148</v>
      </c>
      <c r="B24" s="272"/>
      <c r="C24" s="273"/>
      <c r="G24" s="136"/>
    </row>
    <row r="25" spans="1:7" ht="15.75" thickBot="1" x14ac:dyDescent="0.3"/>
    <row r="26" spans="1:7" ht="15.75" thickBot="1" x14ac:dyDescent="0.3">
      <c r="A26" s="137" t="s">
        <v>149</v>
      </c>
      <c r="B26" s="138">
        <f>AVERAGE('D-I'!B61,'D-I'!D61,'D-I'!F61,'D-I'!H61,'D-I'!J61,'D-I'!L61,'D-I'!N61,'D-I'!P61,'D-I'!R61,'D-I'!T62,'D-I'!T61,'D-I'!T62,'D-I'!T61,'D-I'!T62,'D-I'!T62,'D-I'!T62,'D-I'!T6)</f>
        <v>2.4999999999999994E-2</v>
      </c>
    </row>
  </sheetData>
  <sheetProtection formatCells="0" formatColumns="0" formatRows="0"/>
  <mergeCells count="5">
    <mergeCell ref="A1:D1"/>
    <mergeCell ref="A8:C8"/>
    <mergeCell ref="A11:C11"/>
    <mergeCell ref="A22:B22"/>
    <mergeCell ref="A24:C24"/>
  </mergeCells>
  <conditionalFormatting sqref="B15:B18">
    <cfRule type="cellIs" dxfId="1" priority="2" operator="equal">
      <formula>0</formula>
    </cfRule>
  </conditionalFormatting>
  <conditionalFormatting sqref="B13:B14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scale="8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lanilha8"/>
  <dimension ref="A1:D9"/>
  <sheetViews>
    <sheetView view="pageBreakPreview" zoomScale="115" zoomScaleNormal="115" zoomScaleSheetLayoutView="115" workbookViewId="0">
      <selection activeCell="C6" sqref="C6"/>
    </sheetView>
  </sheetViews>
  <sheetFormatPr defaultColWidth="8.7109375" defaultRowHeight="15" x14ac:dyDescent="0.25"/>
  <cols>
    <col min="1" max="1" width="12.28515625" style="118" bestFit="1" customWidth="1"/>
    <col min="2" max="2" width="18.140625" style="118" bestFit="1" customWidth="1"/>
    <col min="3" max="3" width="15.42578125" style="118" bestFit="1" customWidth="1"/>
    <col min="4" max="4" width="19" style="118" bestFit="1" customWidth="1"/>
    <col min="5" max="16384" width="8.7109375" style="118"/>
  </cols>
  <sheetData>
    <row r="1" spans="1:4" ht="15" customHeight="1" x14ac:dyDescent="0.25">
      <c r="A1" s="222" t="s">
        <v>150</v>
      </c>
      <c r="B1" s="274"/>
      <c r="C1" s="274"/>
      <c r="D1" s="223"/>
    </row>
    <row r="2" spans="1:4" ht="26.25" customHeight="1" x14ac:dyDescent="0.25">
      <c r="A2" s="141" t="s">
        <v>151</v>
      </c>
      <c r="B2" s="141" t="s">
        <v>152</v>
      </c>
      <c r="C2" s="142" t="s">
        <v>153</v>
      </c>
      <c r="D2" s="141" t="s">
        <v>154</v>
      </c>
    </row>
    <row r="3" spans="1:4" x14ac:dyDescent="0.25">
      <c r="A3" s="143" t="s">
        <v>155</v>
      </c>
      <c r="B3" s="141">
        <v>3</v>
      </c>
      <c r="C3" s="139"/>
      <c r="D3" s="80">
        <f>C3*B3</f>
        <v>0</v>
      </c>
    </row>
    <row r="4" spans="1:4" x14ac:dyDescent="0.25">
      <c r="A4" s="143" t="s">
        <v>156</v>
      </c>
      <c r="B4" s="141">
        <v>3</v>
      </c>
      <c r="C4" s="139"/>
      <c r="D4" s="80">
        <f>C4*B4</f>
        <v>0</v>
      </c>
    </row>
    <row r="5" spans="1:4" ht="25.5" customHeight="1" x14ac:dyDescent="0.25">
      <c r="A5" s="143" t="s">
        <v>157</v>
      </c>
      <c r="B5" s="141">
        <v>1</v>
      </c>
      <c r="C5" s="139"/>
      <c r="D5" s="80">
        <f>C5*B5</f>
        <v>0</v>
      </c>
    </row>
    <row r="6" spans="1:4" x14ac:dyDescent="0.25">
      <c r="A6" s="143" t="s">
        <v>158</v>
      </c>
      <c r="B6" s="141">
        <v>1</v>
      </c>
      <c r="C6" s="139"/>
      <c r="D6" s="80">
        <f>C6*B6</f>
        <v>0</v>
      </c>
    </row>
    <row r="7" spans="1:4" x14ac:dyDescent="0.25">
      <c r="A7" s="143" t="s">
        <v>159</v>
      </c>
      <c r="B7" s="140"/>
      <c r="C7" s="139"/>
      <c r="D7" s="80">
        <f>C7*B7</f>
        <v>0</v>
      </c>
    </row>
    <row r="8" spans="1:4" x14ac:dyDescent="0.25">
      <c r="A8" s="275" t="s">
        <v>138</v>
      </c>
      <c r="B8" s="276"/>
      <c r="C8" s="277"/>
      <c r="D8" s="81">
        <f>SUM(D3:D7)</f>
        <v>0</v>
      </c>
    </row>
    <row r="9" spans="1:4" x14ac:dyDescent="0.25">
      <c r="A9" s="278" t="s">
        <v>160</v>
      </c>
      <c r="B9" s="279"/>
      <c r="C9" s="280"/>
      <c r="D9" s="82">
        <f>ROUND((D8/12),2)</f>
        <v>0</v>
      </c>
    </row>
  </sheetData>
  <sheetProtection formatCells="0" formatColumns="0" formatRows="0"/>
  <mergeCells count="3">
    <mergeCell ref="A1:D1"/>
    <mergeCell ref="A8:C8"/>
    <mergeCell ref="A9:C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302AE-EE65-4A3D-A2C6-F4AC1941EA20}">
  <dimension ref="A1:G35"/>
  <sheetViews>
    <sheetView tabSelected="1" workbookViewId="0">
      <selection activeCell="E9" sqref="E9"/>
    </sheetView>
  </sheetViews>
  <sheetFormatPr defaultRowHeight="15" x14ac:dyDescent="0.25"/>
  <cols>
    <col min="1" max="1" width="61.5703125" bestFit="1" customWidth="1"/>
    <col min="2" max="2" width="10.5703125" bestFit="1" customWidth="1"/>
    <col min="3" max="3" width="27.42578125" bestFit="1" customWidth="1"/>
    <col min="4" max="4" width="23.5703125" bestFit="1" customWidth="1"/>
    <col min="5" max="5" width="24.28515625" bestFit="1" customWidth="1"/>
    <col min="6" max="6" width="20.42578125" bestFit="1" customWidth="1"/>
    <col min="7" max="7" width="21.140625" customWidth="1"/>
  </cols>
  <sheetData>
    <row r="1" spans="1:7" ht="18.75" x14ac:dyDescent="0.3">
      <c r="A1" s="281" t="s">
        <v>173</v>
      </c>
      <c r="B1" s="281"/>
      <c r="C1" s="281"/>
      <c r="D1" s="281"/>
      <c r="E1" s="281"/>
      <c r="F1" s="281"/>
      <c r="G1" s="281"/>
    </row>
    <row r="2" spans="1:7" ht="15.75" x14ac:dyDescent="0.25">
      <c r="A2" s="282" t="s">
        <v>174</v>
      </c>
      <c r="B2" s="282"/>
      <c r="C2" s="282"/>
      <c r="D2" s="282"/>
      <c r="E2" s="282"/>
      <c r="F2" s="282"/>
      <c r="G2" s="282"/>
    </row>
    <row r="3" spans="1:7" x14ac:dyDescent="0.25">
      <c r="A3" s="283"/>
      <c r="B3" s="283"/>
      <c r="C3" s="283"/>
      <c r="D3" s="283"/>
      <c r="E3" s="283"/>
      <c r="F3" s="283"/>
      <c r="G3" s="283"/>
    </row>
    <row r="4" spans="1:7" ht="15.75" x14ac:dyDescent="0.25">
      <c r="A4" s="284" t="s">
        <v>175</v>
      </c>
      <c r="B4" s="284"/>
      <c r="C4" s="284"/>
      <c r="D4" s="284"/>
      <c r="E4" s="284"/>
      <c r="F4" s="284"/>
      <c r="G4" s="284"/>
    </row>
    <row r="5" spans="1:7" ht="15.75" x14ac:dyDescent="0.25">
      <c r="A5" s="164" t="s">
        <v>211</v>
      </c>
    </row>
    <row r="6" spans="1:7" x14ac:dyDescent="0.25">
      <c r="A6" s="179"/>
    </row>
    <row r="7" spans="1:7" x14ac:dyDescent="0.25">
      <c r="A7" s="165" t="s">
        <v>176</v>
      </c>
      <c r="B7" s="165">
        <v>35</v>
      </c>
    </row>
    <row r="8" spans="1:7" x14ac:dyDescent="0.25">
      <c r="A8" s="166" t="s">
        <v>177</v>
      </c>
      <c r="B8" s="167" t="s">
        <v>178</v>
      </c>
      <c r="C8" s="167" t="s">
        <v>179</v>
      </c>
      <c r="D8" s="167" t="s">
        <v>180</v>
      </c>
      <c r="E8" s="167" t="s">
        <v>181</v>
      </c>
      <c r="F8" s="167" t="s">
        <v>182</v>
      </c>
      <c r="G8" s="167" t="s">
        <v>183</v>
      </c>
    </row>
    <row r="9" spans="1:7" x14ac:dyDescent="0.25">
      <c r="A9" s="168" t="s">
        <v>184</v>
      </c>
      <c r="B9" s="169">
        <v>3.66</v>
      </c>
      <c r="C9" s="170">
        <v>0.34062500000000001</v>
      </c>
      <c r="D9" s="170">
        <v>0.35765625000000001</v>
      </c>
      <c r="E9" s="171">
        <f t="shared" ref="E9:E34" si="0">C9*B9*12</f>
        <v>14.960250000000002</v>
      </c>
      <c r="F9" s="171">
        <f t="shared" ref="F9:F34" si="1">D9*B9*12</f>
        <v>15.7082625</v>
      </c>
      <c r="G9" s="172">
        <f t="shared" ref="G9:G31" si="2">(E9+F9)*2.5</f>
        <v>76.671281250000007</v>
      </c>
    </row>
    <row r="10" spans="1:7" x14ac:dyDescent="0.25">
      <c r="A10" s="168" t="s">
        <v>185</v>
      </c>
      <c r="B10" s="169">
        <v>3.09</v>
      </c>
      <c r="C10" s="170">
        <v>0.69687500000000002</v>
      </c>
      <c r="D10" s="170">
        <v>0.73171875000000008</v>
      </c>
      <c r="E10" s="171">
        <f t="shared" si="0"/>
        <v>25.840125</v>
      </c>
      <c r="F10" s="171">
        <f t="shared" si="1"/>
        <v>27.13213125</v>
      </c>
      <c r="G10" s="172">
        <f t="shared" si="2"/>
        <v>132.430640625</v>
      </c>
    </row>
    <row r="11" spans="1:7" x14ac:dyDescent="0.25">
      <c r="A11" s="168" t="s">
        <v>186</v>
      </c>
      <c r="B11" s="169">
        <v>1.2</v>
      </c>
      <c r="C11" s="170">
        <v>1.2906249999999999</v>
      </c>
      <c r="D11" s="170">
        <v>1.3551562500000001</v>
      </c>
      <c r="E11" s="171">
        <f t="shared" si="0"/>
        <v>18.584999999999997</v>
      </c>
      <c r="F11" s="171">
        <f t="shared" si="1"/>
        <v>19.514250000000001</v>
      </c>
      <c r="G11" s="172">
        <f t="shared" si="2"/>
        <v>95.248124999999987</v>
      </c>
    </row>
    <row r="12" spans="1:7" x14ac:dyDescent="0.25">
      <c r="A12" s="168" t="s">
        <v>187</v>
      </c>
      <c r="B12" s="169">
        <v>19</v>
      </c>
      <c r="C12" s="170">
        <v>0.2</v>
      </c>
      <c r="D12" s="170">
        <v>0.21000000000000002</v>
      </c>
      <c r="E12" s="171">
        <f t="shared" si="0"/>
        <v>45.6</v>
      </c>
      <c r="F12" s="171">
        <f t="shared" si="1"/>
        <v>47.88</v>
      </c>
      <c r="G12" s="172">
        <f t="shared" si="2"/>
        <v>233.70000000000002</v>
      </c>
    </row>
    <row r="13" spans="1:7" x14ac:dyDescent="0.25">
      <c r="A13" s="168" t="s">
        <v>188</v>
      </c>
      <c r="B13" s="169">
        <v>0.74</v>
      </c>
      <c r="C13" s="170">
        <v>1.03125</v>
      </c>
      <c r="D13" s="170">
        <v>1.0828125</v>
      </c>
      <c r="E13" s="171">
        <f t="shared" si="0"/>
        <v>9.1574999999999989</v>
      </c>
      <c r="F13" s="171">
        <f t="shared" si="1"/>
        <v>9.6153750000000002</v>
      </c>
      <c r="G13" s="172">
        <f t="shared" si="2"/>
        <v>46.932187499999998</v>
      </c>
    </row>
    <row r="14" spans="1:7" x14ac:dyDescent="0.25">
      <c r="A14" s="168" t="s">
        <v>189</v>
      </c>
      <c r="B14" s="169">
        <v>4.18</v>
      </c>
      <c r="C14" s="170">
        <v>0.484375</v>
      </c>
      <c r="D14" s="170">
        <v>0.50859375000000007</v>
      </c>
      <c r="E14" s="171">
        <f t="shared" si="0"/>
        <v>24.296249999999997</v>
      </c>
      <c r="F14" s="171">
        <f t="shared" si="1"/>
        <v>25.511062500000001</v>
      </c>
      <c r="G14" s="172">
        <f t="shared" si="2"/>
        <v>124.51828124999999</v>
      </c>
    </row>
    <row r="15" spans="1:7" x14ac:dyDescent="0.25">
      <c r="A15" s="168" t="s">
        <v>190</v>
      </c>
      <c r="B15" s="169">
        <v>10.34</v>
      </c>
      <c r="C15" s="170">
        <v>0.21249999999999999</v>
      </c>
      <c r="D15" s="170">
        <v>0.22312499999999999</v>
      </c>
      <c r="E15" s="171">
        <f t="shared" si="0"/>
        <v>26.366999999999997</v>
      </c>
      <c r="F15" s="171">
        <f t="shared" si="1"/>
        <v>27.685349999999996</v>
      </c>
      <c r="G15" s="172">
        <f t="shared" si="2"/>
        <v>135.13087499999997</v>
      </c>
    </row>
    <row r="16" spans="1:7" x14ac:dyDescent="0.25">
      <c r="A16" s="168" t="s">
        <v>191</v>
      </c>
      <c r="B16" s="169">
        <v>2</v>
      </c>
      <c r="C16" s="170">
        <v>0.77812499999999996</v>
      </c>
      <c r="D16" s="170">
        <v>0.81703124999999999</v>
      </c>
      <c r="E16" s="171">
        <f t="shared" si="0"/>
        <v>18.674999999999997</v>
      </c>
      <c r="F16" s="171">
        <f t="shared" si="1"/>
        <v>19.608750000000001</v>
      </c>
      <c r="G16" s="172">
        <f t="shared" si="2"/>
        <v>95.709374999999994</v>
      </c>
    </row>
    <row r="17" spans="1:7" x14ac:dyDescent="0.25">
      <c r="A17" s="168" t="s">
        <v>192</v>
      </c>
      <c r="B17" s="169">
        <v>9.25</v>
      </c>
      <c r="C17" s="170">
        <v>0.24374999999999999</v>
      </c>
      <c r="D17" s="170">
        <v>0.25593749999999998</v>
      </c>
      <c r="E17" s="171">
        <f t="shared" si="0"/>
        <v>27.056249999999999</v>
      </c>
      <c r="F17" s="171">
        <f t="shared" si="1"/>
        <v>28.409062499999997</v>
      </c>
      <c r="G17" s="172">
        <f t="shared" si="2"/>
        <v>138.66328124999998</v>
      </c>
    </row>
    <row r="18" spans="1:7" x14ac:dyDescent="0.25">
      <c r="A18" s="168" t="s">
        <v>193</v>
      </c>
      <c r="B18" s="169">
        <v>29</v>
      </c>
      <c r="C18" s="170">
        <v>0.20624999999999999</v>
      </c>
      <c r="D18" s="170">
        <v>0.21656249999999999</v>
      </c>
      <c r="E18" s="171">
        <f t="shared" si="0"/>
        <v>71.774999999999991</v>
      </c>
      <c r="F18" s="171">
        <f t="shared" si="1"/>
        <v>75.363749999999996</v>
      </c>
      <c r="G18" s="172">
        <f t="shared" si="2"/>
        <v>367.84687499999995</v>
      </c>
    </row>
    <row r="19" spans="1:7" x14ac:dyDescent="0.25">
      <c r="A19" s="168" t="s">
        <v>194</v>
      </c>
      <c r="B19" s="169">
        <v>3.1</v>
      </c>
      <c r="C19" s="170">
        <v>0.75937500000000002</v>
      </c>
      <c r="D19" s="170">
        <v>0.79734375000000002</v>
      </c>
      <c r="E19" s="171">
        <f t="shared" si="0"/>
        <v>28.248750000000001</v>
      </c>
      <c r="F19" s="171">
        <f t="shared" si="1"/>
        <v>29.661187500000004</v>
      </c>
      <c r="G19" s="172">
        <f t="shared" si="2"/>
        <v>144.77484375</v>
      </c>
    </row>
    <row r="20" spans="1:7" x14ac:dyDescent="0.25">
      <c r="A20" s="168" t="s">
        <v>195</v>
      </c>
      <c r="B20" s="169">
        <v>27</v>
      </c>
      <c r="C20" s="170">
        <v>0.11562500000000001</v>
      </c>
      <c r="D20" s="170">
        <v>0.12140625000000001</v>
      </c>
      <c r="E20" s="171">
        <f t="shared" si="0"/>
        <v>37.462500000000006</v>
      </c>
      <c r="F20" s="171">
        <f t="shared" si="1"/>
        <v>39.335625000000007</v>
      </c>
      <c r="G20" s="172">
        <f t="shared" si="2"/>
        <v>191.99531250000004</v>
      </c>
    </row>
    <row r="21" spans="1:7" x14ac:dyDescent="0.25">
      <c r="A21" s="168" t="s">
        <v>196</v>
      </c>
      <c r="B21" s="169">
        <v>8.6</v>
      </c>
      <c r="C21" s="170">
        <v>0.203125</v>
      </c>
      <c r="D21" s="170">
        <v>0.21328125000000001</v>
      </c>
      <c r="E21" s="171">
        <f t="shared" si="0"/>
        <v>20.962499999999999</v>
      </c>
      <c r="F21" s="171">
        <f t="shared" si="1"/>
        <v>22.010625000000001</v>
      </c>
      <c r="G21" s="172">
        <f t="shared" si="2"/>
        <v>107.43281249999998</v>
      </c>
    </row>
    <row r="22" spans="1:7" x14ac:dyDescent="0.25">
      <c r="A22" s="168" t="s">
        <v>197</v>
      </c>
      <c r="B22" s="169">
        <v>17.329999999999998</v>
      </c>
      <c r="C22" s="170">
        <v>0.14374999999999999</v>
      </c>
      <c r="D22" s="170">
        <v>0.1509375</v>
      </c>
      <c r="E22" s="171">
        <f t="shared" si="0"/>
        <v>29.894249999999996</v>
      </c>
      <c r="F22" s="171">
        <f t="shared" si="1"/>
        <v>31.388962499999998</v>
      </c>
      <c r="G22" s="172">
        <f t="shared" si="2"/>
        <v>153.20803124999998</v>
      </c>
    </row>
    <row r="23" spans="1:7" x14ac:dyDescent="0.25">
      <c r="A23" s="168" t="s">
        <v>198</v>
      </c>
      <c r="B23" s="169">
        <v>5</v>
      </c>
      <c r="C23" s="170">
        <v>0.05</v>
      </c>
      <c r="D23" s="170">
        <v>5.2500000000000005E-2</v>
      </c>
      <c r="E23" s="171">
        <f t="shared" si="0"/>
        <v>3</v>
      </c>
      <c r="F23" s="171">
        <f t="shared" si="1"/>
        <v>3.1500000000000004</v>
      </c>
      <c r="G23" s="172">
        <f t="shared" si="2"/>
        <v>15.375</v>
      </c>
    </row>
    <row r="24" spans="1:7" x14ac:dyDescent="0.25">
      <c r="A24" s="168" t="s">
        <v>199</v>
      </c>
      <c r="B24" s="169">
        <v>4.12</v>
      </c>
      <c r="C24" s="170">
        <v>9.6875000000000003E-2</v>
      </c>
      <c r="D24" s="170">
        <v>0.10171875000000001</v>
      </c>
      <c r="E24" s="171">
        <f t="shared" si="0"/>
        <v>4.7895000000000003</v>
      </c>
      <c r="F24" s="171">
        <f t="shared" si="1"/>
        <v>5.0289750000000009</v>
      </c>
      <c r="G24" s="172">
        <f t="shared" si="2"/>
        <v>24.546187500000002</v>
      </c>
    </row>
    <row r="25" spans="1:7" x14ac:dyDescent="0.25">
      <c r="A25" s="168" t="s">
        <v>200</v>
      </c>
      <c r="B25" s="169">
        <v>3.86</v>
      </c>
      <c r="C25" s="170">
        <v>1.1458333333333333</v>
      </c>
      <c r="D25" s="170">
        <v>1.203125</v>
      </c>
      <c r="E25" s="171">
        <f t="shared" si="0"/>
        <v>53.075000000000003</v>
      </c>
      <c r="F25" s="171">
        <f t="shared" si="1"/>
        <v>55.728749999999991</v>
      </c>
      <c r="G25" s="172">
        <f t="shared" si="2"/>
        <v>272.00937499999998</v>
      </c>
    </row>
    <row r="26" spans="1:7" x14ac:dyDescent="0.25">
      <c r="A26" s="168" t="s">
        <v>201</v>
      </c>
      <c r="B26" s="169">
        <v>14</v>
      </c>
      <c r="C26" s="170">
        <v>4.583333333333333E-2</v>
      </c>
      <c r="D26" s="170">
        <v>4.8125000000000001E-2</v>
      </c>
      <c r="E26" s="171">
        <f t="shared" si="0"/>
        <v>7.6999999999999993</v>
      </c>
      <c r="F26" s="171">
        <f t="shared" si="1"/>
        <v>8.0850000000000009</v>
      </c>
      <c r="G26" s="172">
        <f t="shared" si="2"/>
        <v>39.462499999999999</v>
      </c>
    </row>
    <row r="27" spans="1:7" x14ac:dyDescent="0.25">
      <c r="A27" s="168" t="s">
        <v>202</v>
      </c>
      <c r="B27" s="169">
        <v>13</v>
      </c>
      <c r="C27" s="170">
        <v>4.1666666666666664E-2</v>
      </c>
      <c r="D27" s="170">
        <v>4.3749999999999997E-2</v>
      </c>
      <c r="E27" s="171">
        <f t="shared" si="0"/>
        <v>6.5</v>
      </c>
      <c r="F27" s="171">
        <f t="shared" si="1"/>
        <v>6.8249999999999993</v>
      </c>
      <c r="G27" s="172">
        <f t="shared" si="2"/>
        <v>33.3125</v>
      </c>
    </row>
    <row r="28" spans="1:7" x14ac:dyDescent="0.25">
      <c r="A28" s="168" t="s">
        <v>203</v>
      </c>
      <c r="B28" s="169">
        <v>23.4</v>
      </c>
      <c r="C28" s="170">
        <v>2.5000000000000001E-2</v>
      </c>
      <c r="D28" s="170">
        <v>2.6250000000000002E-2</v>
      </c>
      <c r="E28" s="171">
        <f t="shared" si="0"/>
        <v>7.02</v>
      </c>
      <c r="F28" s="171">
        <f t="shared" si="1"/>
        <v>7.3710000000000004</v>
      </c>
      <c r="G28" s="172">
        <f t="shared" si="2"/>
        <v>35.977499999999999</v>
      </c>
    </row>
    <row r="29" spans="1:7" x14ac:dyDescent="0.25">
      <c r="A29" s="168" t="s">
        <v>204</v>
      </c>
      <c r="B29" s="169">
        <v>5.51</v>
      </c>
      <c r="C29" s="170">
        <v>12.111111111111111</v>
      </c>
      <c r="D29" s="170">
        <v>12.716666666666667</v>
      </c>
      <c r="E29" s="171">
        <f t="shared" si="0"/>
        <v>800.78666666666663</v>
      </c>
      <c r="F29" s="171">
        <f t="shared" si="1"/>
        <v>840.82600000000002</v>
      </c>
      <c r="G29" s="172">
        <f t="shared" si="2"/>
        <v>4104.0316666666668</v>
      </c>
    </row>
    <row r="30" spans="1:7" x14ac:dyDescent="0.25">
      <c r="A30" s="168" t="s">
        <v>205</v>
      </c>
      <c r="B30" s="169">
        <v>5.87</v>
      </c>
      <c r="C30" s="170">
        <v>0.05</v>
      </c>
      <c r="D30" s="170">
        <v>5.2500000000000005E-2</v>
      </c>
      <c r="E30" s="171">
        <f t="shared" si="0"/>
        <v>3.5220000000000002</v>
      </c>
      <c r="F30" s="171">
        <f t="shared" si="1"/>
        <v>3.6981000000000002</v>
      </c>
      <c r="G30" s="172">
        <f t="shared" si="2"/>
        <v>18.050250000000002</v>
      </c>
    </row>
    <row r="31" spans="1:7" x14ac:dyDescent="0.25">
      <c r="A31" s="168" t="s">
        <v>206</v>
      </c>
      <c r="B31" s="169">
        <v>9.99</v>
      </c>
      <c r="C31" s="170">
        <v>2.5000000000000001E-2</v>
      </c>
      <c r="D31" s="170">
        <v>2.6250000000000002E-2</v>
      </c>
      <c r="E31" s="171">
        <f t="shared" si="0"/>
        <v>2.9970000000000003</v>
      </c>
      <c r="F31" s="171">
        <f t="shared" si="1"/>
        <v>3.1468500000000001</v>
      </c>
      <c r="G31" s="172">
        <f t="shared" si="2"/>
        <v>15.359625000000001</v>
      </c>
    </row>
    <row r="32" spans="1:7" x14ac:dyDescent="0.25">
      <c r="A32" s="173" t="s">
        <v>207</v>
      </c>
      <c r="B32" s="174">
        <f>SUM(B9:B31)</f>
        <v>223.24</v>
      </c>
      <c r="C32" s="175"/>
      <c r="D32" s="175"/>
      <c r="E32" s="176">
        <f>SUM(E9:E31)</f>
        <v>1288.2705416666665</v>
      </c>
      <c r="F32" s="176">
        <f t="shared" ref="F32:G32" si="3">SUM(F9:F31)</f>
        <v>1352.6840687500001</v>
      </c>
      <c r="G32" s="174">
        <f t="shared" si="3"/>
        <v>6602.3865260416669</v>
      </c>
    </row>
    <row r="33" spans="1:7" x14ac:dyDescent="0.25">
      <c r="A33" s="173" t="s">
        <v>208</v>
      </c>
      <c r="B33" s="174"/>
      <c r="C33" s="175"/>
      <c r="D33" s="175"/>
      <c r="E33" s="176"/>
      <c r="F33" s="176"/>
      <c r="G33" s="174">
        <f>G32*B7</f>
        <v>231083.52841145833</v>
      </c>
    </row>
    <row r="34" spans="1:7" x14ac:dyDescent="0.25">
      <c r="A34" s="173" t="s">
        <v>209</v>
      </c>
      <c r="B34" s="177"/>
      <c r="C34" s="177"/>
      <c r="D34" s="177"/>
      <c r="E34" s="176">
        <f t="shared" si="0"/>
        <v>0</v>
      </c>
      <c r="F34" s="176">
        <f t="shared" si="1"/>
        <v>0</v>
      </c>
      <c r="G34" s="178">
        <f>G32/60</f>
        <v>110.03977543402779</v>
      </c>
    </row>
    <row r="35" spans="1:7" x14ac:dyDescent="0.25">
      <c r="A35" s="173" t="s">
        <v>210</v>
      </c>
      <c r="B35" s="177"/>
      <c r="C35" s="177"/>
      <c r="D35" s="177"/>
      <c r="E35" s="176"/>
      <c r="F35" s="176"/>
      <c r="G35" s="178">
        <f>G34*B7</f>
        <v>3851.3921401909724</v>
      </c>
    </row>
  </sheetData>
  <mergeCells count="4">
    <mergeCell ref="A1:G1"/>
    <mergeCell ref="A2:G2"/>
    <mergeCell ref="A3:G3"/>
    <mergeCell ref="A4:G4"/>
  </mergeCell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CB4B572B00E53458A4693F93C8586BB" ma:contentTypeVersion="12" ma:contentTypeDescription="Crie um novo documento." ma:contentTypeScope="" ma:versionID="98dbe78256b7cfd8aba973711925bbe2">
  <xsd:schema xmlns:xsd="http://www.w3.org/2001/XMLSchema" xmlns:xs="http://www.w3.org/2001/XMLSchema" xmlns:p="http://schemas.microsoft.com/office/2006/metadata/properties" xmlns:ns2="4b9cefb2-4d71-4b11-94a3-6c0ab18eb7b8" xmlns:ns3="5dfbe43d-dd4e-4515-ad2a-90e11765465a" targetNamespace="http://schemas.microsoft.com/office/2006/metadata/properties" ma:root="true" ma:fieldsID="48e521e589238d0448ee59c53a0b59b4" ns2:_="" ns3:_="">
    <xsd:import namespace="4b9cefb2-4d71-4b11-94a3-6c0ab18eb7b8"/>
    <xsd:import namespace="5dfbe43d-dd4e-4515-ad2a-90e1176546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9cefb2-4d71-4b11-94a3-6c0ab18eb7b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fbe43d-dd4e-4515-ad2a-90e11765465a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FD8766-3008-4330-A074-9652DFA82A4E}">
  <ds:schemaRefs>
    <ds:schemaRef ds:uri="http://schemas.microsoft.com/office/2006/documentManagement/types"/>
    <ds:schemaRef ds:uri="http://purl.org/dc/dcmitype/"/>
    <ds:schemaRef ds:uri="4b9cefb2-4d71-4b11-94a3-6c0ab18eb7b8"/>
    <ds:schemaRef ds:uri="http://schemas.microsoft.com/office/2006/metadata/properties"/>
    <ds:schemaRef ds:uri="http://purl.org/dc/elements/1.1/"/>
    <ds:schemaRef ds:uri="http://schemas.microsoft.com/office/infopath/2007/PartnerControls"/>
    <ds:schemaRef ds:uri="5dfbe43d-dd4e-4515-ad2a-90e11765465a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C3A3DE6F-ACDB-467A-973C-26FF15EEE9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9cefb2-4d71-4b11-94a3-6c0ab18eb7b8"/>
    <ds:schemaRef ds:uri="5dfbe43d-dd4e-4515-ad2a-90e1176546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2929BCA-E792-4EEF-9ACA-B19B21EF374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10</vt:i4>
      </vt:variant>
    </vt:vector>
  </HeadingPairs>
  <TitlesOfParts>
    <vt:vector size="19" baseType="lpstr">
      <vt:lpstr>Resumo D</vt:lpstr>
      <vt:lpstr>D-I</vt:lpstr>
      <vt:lpstr>D-II</vt:lpstr>
      <vt:lpstr>D-III</vt:lpstr>
      <vt:lpstr>D-IV</vt:lpstr>
      <vt:lpstr>D-V</vt:lpstr>
      <vt:lpstr>D-VI Equipamentos</vt:lpstr>
      <vt:lpstr>D-Uniformes</vt:lpstr>
      <vt:lpstr>D-Materiais</vt:lpstr>
      <vt:lpstr>'D-II'!Area_de_impressao</vt:lpstr>
      <vt:lpstr>'D-IV'!Area_de_impressao</vt:lpstr>
      <vt:lpstr>'D-Uniformes'!Area_de_impressao</vt:lpstr>
      <vt:lpstr>'D-V'!Area_de_impressao</vt:lpstr>
      <vt:lpstr>'D-VI Equipamentos'!Area_de_impressao</vt:lpstr>
      <vt:lpstr>'D-I'!Titulos_de_impressao</vt:lpstr>
      <vt:lpstr>'D-II'!Titulos_de_impressao</vt:lpstr>
      <vt:lpstr>'D-III'!Titulos_de_impressao</vt:lpstr>
      <vt:lpstr>'D-IV'!Titulos_de_impressao</vt:lpstr>
      <vt:lpstr>'D-V'!Titulos_de_impressao</vt:lpstr>
    </vt:vector>
  </TitlesOfParts>
  <Manager/>
  <Company>TRE - 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Gilmar Macena Pereira</dc:creator>
  <cp:keywords/>
  <dc:description/>
  <cp:lastModifiedBy>Mário Antônio de Barros Filho</cp:lastModifiedBy>
  <cp:revision/>
  <cp:lastPrinted>2021-11-08T17:16:26Z</cp:lastPrinted>
  <dcterms:created xsi:type="dcterms:W3CDTF">2021-02-04T13:37:21Z</dcterms:created>
  <dcterms:modified xsi:type="dcterms:W3CDTF">2026-01-08T17:45:10Z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0x0101005CB4B572B00E53458A4693F93C8586BB</vt:lpwstr>
  </property>
  <property fmtid="{D5CDD505-2E9C-101B-9397-08002B2CF9AE}" pid="3" name="Order">
    <vt:r8>7500</vt:r8>
  </property>
  <property fmtid="{D5CDD505-2E9C-101B-9397-08002B2CF9AE}" pid="4" name="_ExtendedDescription">
    <vt:lpwstr/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ComplianceAssetId">
    <vt:lpwstr/>
  </property>
</Properties>
</file>