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 defaultThemeVersion="164011"/>
  <mc:AlternateContent xmlns:mc="http://schemas.openxmlformats.org/markup-compatibility/2006">
    <mc:Choice Requires="x15">
      <x15ac:absPath xmlns:x15ac="http://schemas.microsoft.com/office/spreadsheetml/2010/11/ac" url="Z:\SGA\CCL\SELIC\2023\DOCUMENTOS EM PDF\LICITACOES\PE 57 2023 - Edriene\"/>
    </mc:Choice>
  </mc:AlternateContent>
  <bookViews>
    <workbookView xWindow="0" yWindow="0" windowWidth="28800" windowHeight="12300" activeTab="1"/>
  </bookViews>
  <sheets>
    <sheet name="Importante" sheetId="6" r:id="rId1"/>
    <sheet name="Auxiliar Administrativo" sheetId="7" r:id="rId2"/>
  </sheets>
  <externalReferences>
    <externalReference r:id="rId3"/>
  </externalReferences>
  <definedNames>
    <definedName name="Abreviado">[1]Empresas!$B$2:$B$25</definedName>
    <definedName name="_xlnm.Print_Area" localSheetId="1">'Auxiliar Administrativo'!$A$1:$D$67</definedName>
    <definedName name="_xlnm.Print_Area" localSheetId="0">Importante!#REF!</definedName>
    <definedName name="cidades">#REF!</definedName>
    <definedName name="Contrato">#REF!</definedName>
    <definedName name="Lista1">[1]Lista!$A$2:$A$16</definedName>
    <definedName name="Lista2">[1]Lista!$B$3:$B$14</definedName>
    <definedName name="mai_20">#REF!</definedName>
    <definedName name="Nome_Completo">[1]Empresas!$G$2:$G$25</definedName>
    <definedName name="Servidor">[1]Estatística!$A$2:$A$12</definedName>
    <definedName name="_xlnm.Print_Titles" localSheetId="1">'Auxiliar Administrativo'!$A:$A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7" l="1"/>
  <c r="B63" i="7" l="1"/>
  <c r="B37" i="7"/>
  <c r="C43" i="7" l="1"/>
  <c r="B9" i="7"/>
  <c r="B8" i="7" l="1"/>
  <c r="C42" i="7"/>
  <c r="C21" i="7"/>
  <c r="C34" i="7"/>
  <c r="C20" i="7"/>
  <c r="C33" i="7"/>
  <c r="C19" i="7"/>
  <c r="C27" i="7"/>
  <c r="C26" i="7"/>
  <c r="C25" i="7"/>
  <c r="C24" i="7"/>
  <c r="C36" i="7"/>
  <c r="C22" i="7"/>
  <c r="C32" i="7"/>
  <c r="C30" i="7"/>
  <c r="C29" i="7"/>
  <c r="C28" i="7"/>
  <c r="C18" i="7"/>
  <c r="C17" i="7"/>
  <c r="C16" i="7"/>
  <c r="C15" i="7"/>
  <c r="B53" i="7"/>
  <c r="C37" i="7" l="1"/>
  <c r="C38" i="7" s="1"/>
  <c r="B54" i="7" s="1"/>
  <c r="C58" i="7" l="1"/>
  <c r="C57" i="7"/>
  <c r="C62" i="7" l="1"/>
  <c r="C60" i="7"/>
  <c r="C61" i="7"/>
  <c r="C63" i="7" l="1"/>
  <c r="C64" i="7" s="1"/>
  <c r="C66" i="7" s="1"/>
  <c r="C67" i="7" s="1"/>
  <c r="C68" i="7" s="1"/>
</calcChain>
</file>

<file path=xl/comments1.xml><?xml version="1.0" encoding="utf-8"?>
<comments xmlns="http://schemas.openxmlformats.org/spreadsheetml/2006/main">
  <authors>
    <author>Gilmar Macena Pereira</author>
    <author>Edriene de Alcântara Mansur</author>
  </authors>
  <commentList>
    <comment ref="A29" authorId="0" shapeId="0">
      <text>
        <r>
          <rPr>
            <b/>
            <sz val="12"/>
            <color indexed="81"/>
            <rFont val="Segoe UI"/>
            <family val="2"/>
          </rPr>
          <t>Raciocínio: 1,07% durante 24 meses é o mesmo que 1,94% nos primeiros 12 meses (10% de 1,94) nos 12 meses subsequentes
Base de Cálculo: 1,94% + 0,194%)/2 = 1,07%</t>
        </r>
      </text>
    </comment>
    <comment ref="B60" authorId="1" shapeId="0">
      <text>
        <r>
          <rPr>
            <sz val="9"/>
            <color indexed="81"/>
            <rFont val="Segoe UI"/>
            <family val="2"/>
          </rPr>
          <t xml:space="preserve">Lei 8.725/03, art. 14, IV (Anexo Único, item 17.05)
</t>
        </r>
      </text>
    </comment>
  </commentList>
</comments>
</file>

<file path=xl/sharedStrings.xml><?xml version="1.0" encoding="utf-8"?>
<sst xmlns="http://schemas.openxmlformats.org/spreadsheetml/2006/main" count="87" uniqueCount="74">
  <si>
    <t>CCT</t>
  </si>
  <si>
    <t>Município</t>
  </si>
  <si>
    <t>Total</t>
  </si>
  <si>
    <t>Salário integral</t>
  </si>
  <si>
    <t>Categoria profissional</t>
  </si>
  <si>
    <t>Carga Horária Semanal (2ªa 6ª)</t>
  </si>
  <si>
    <t>MONTANTE "A"</t>
  </si>
  <si>
    <t>DISCRIMINAÇÃO</t>
  </si>
  <si>
    <t>Valor</t>
  </si>
  <si>
    <t>1.1. Salário</t>
  </si>
  <si>
    <t>1.3 - Adicional (outros)</t>
  </si>
  <si>
    <t>2. Encargos Sociais incidentes 
sobre o valor do salário</t>
  </si>
  <si>
    <t>2.1. Grupo “A”</t>
  </si>
  <si>
    <t>Percentual</t>
  </si>
  <si>
    <t xml:space="preserve">a. INSS </t>
  </si>
  <si>
    <t>b. SESI/SESC</t>
  </si>
  <si>
    <t>c. SENAI/SENAC</t>
  </si>
  <si>
    <t>d. INCRA</t>
  </si>
  <si>
    <t>e. Salário-Educação</t>
  </si>
  <si>
    <t>f. FGTS</t>
  </si>
  <si>
    <t>g. RAT Ajustado</t>
  </si>
  <si>
    <t>h. SEBRAE</t>
  </si>
  <si>
    <t>2.2. Grupo “B”</t>
  </si>
  <si>
    <t>a. Férias e abono de férias (de 11,11 a 11,91)</t>
  </si>
  <si>
    <t>b. Auxílio-Doença</t>
  </si>
  <si>
    <t>c. Licença maternidade/paternidade</t>
  </si>
  <si>
    <t>d. Faltas legais</t>
  </si>
  <si>
    <t>e. Acidentes de trabalho</t>
  </si>
  <si>
    <t>f. Aviso prévio</t>
  </si>
  <si>
    <t>g. 13º. Salário (de 8,33 a 8,93)</t>
  </si>
  <si>
    <t>2.3. Grupo “C”</t>
  </si>
  <si>
    <t>a. Aviso prévio indenizado</t>
  </si>
  <si>
    <t>b. Indenização adicional</t>
  </si>
  <si>
    <t>c. Indenização (rescisões sem justa causa) - de 3,44</t>
  </si>
  <si>
    <t>2.4. Grupo “D”</t>
  </si>
  <si>
    <t>a. Incidência dos encargos do Grupo “A”
 sobre os itens do Grupo “B”</t>
  </si>
  <si>
    <t>VALOR TOTAL DOS ENCARGOS SOCIAIS</t>
  </si>
  <si>
    <t>VALOR GLOBAL DA MÃO-DE-OBRA</t>
  </si>
  <si>
    <t>MONTANTE "B"</t>
  </si>
  <si>
    <t>Itens</t>
  </si>
  <si>
    <t>Unitário</t>
  </si>
  <si>
    <t>3. Auxílio Alimentação - Vale alimentação  (Valor Mensal único)</t>
  </si>
  <si>
    <t>Não se aplica</t>
  </si>
  <si>
    <t>4. PQM</t>
  </si>
  <si>
    <t>5. Programa de assistência familiar/PAF</t>
  </si>
  <si>
    <t>7. Uniformes</t>
  </si>
  <si>
    <t>8. Máscaras contra Covid-19: 10 máscaras ao ano</t>
  </si>
  <si>
    <t>TOTAL DO MONTANTE “B”</t>
  </si>
  <si>
    <t>SOMA "A" + "B"</t>
  </si>
  <si>
    <t>MONTANTE "C"</t>
  </si>
  <si>
    <t>1. Despesas administrativas/operacionais</t>
  </si>
  <si>
    <t>2. Lucro</t>
  </si>
  <si>
    <t>3. Tributos indiretos</t>
  </si>
  <si>
    <t>3.1. ISSQN sobre faturamento</t>
  </si>
  <si>
    <t>3.2. COFINS sobre faturamento</t>
  </si>
  <si>
    <t>3.3. PIS sobre faturamento</t>
  </si>
  <si>
    <t>Soma dos Tributos indiretos</t>
  </si>
  <si>
    <t>Taxa Global de Administração (1+2+3)</t>
  </si>
  <si>
    <t>VALORES UNITÁRIOS</t>
  </si>
  <si>
    <t>9. Outros</t>
  </si>
  <si>
    <t>10. Outros</t>
  </si>
  <si>
    <t>11. Outros</t>
  </si>
  <si>
    <t>1. Remuneração (=1.1 + 1.2+ 1.3)</t>
  </si>
  <si>
    <t>1.2 - Adicional (outros)</t>
  </si>
  <si>
    <t>1. Vale-Transporte: {[(valor do vale x 22 dias 
(segunda a sexta)]  x 4 vales]-[6% do salário básico]}</t>
  </si>
  <si>
    <t>6. Seguro de vida em grupo (Cláusula 12ª CCT)</t>
  </si>
  <si>
    <t>2. Auxílio Alimentação - Vale alimentação  (Cláusula 9ª CCT)
(JORNADA = ou &gt; 190H ou 12x36) 22 dias x 
valor do vale com desconto de 20%</t>
  </si>
  <si>
    <t>Apoio Administrativo</t>
  </si>
  <si>
    <t>Belo Horizonte</t>
  </si>
  <si>
    <t>Valor total para 12 (doze) meses</t>
  </si>
  <si>
    <t>Valor total mensal para 8 empregados</t>
  </si>
  <si>
    <t>Prezado(a) Senhor(a) Representante,</t>
  </si>
  <si>
    <t>Com o intuito de nortear e facilitar os licitantes na formulação de preços, segue o arquivo do tipo microsoft excel, utilizado por este Tribunal como MODELO SUGERIDO para decomposição dos preços de propostas apresentadas em licitações que tenham por objeto a contratação de prestação de serviços com alocação de mão de obra. Ressalto que no arquivo encontram-se as fórmulas adotadas pela Seção de Licitações para os cálculos. Contudo, os VALORES a serem apresentados ficam TOTALMENTE A CARGO DESSA EMPRESA, como forma de se evitar qualquer espécie de ingerência na composição de seus preços. Caso seja de interesse dessa empresa utilizá-la pedimos atenção para que não sejam alterados os campos onde estão contidas as fórmulas. Reitero que, caso haja alguma discordância em relação a qualquer fórmula ou valor constante do modelo, essa empresa pode e deve manifestar seu inconformismo, uma vez que a  planilha modelo é apenas um facilitador, mas a responsabilidade pelos valores informados é totalmente da licitante.</t>
  </si>
  <si>
    <t>MG001474/2023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</si>
</sst>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color indexed="18"/>
      <name val="Tahoma"/>
      <family val="2"/>
    </font>
    <font>
      <sz val="10"/>
      <color indexed="18"/>
      <name val="Tahoma"/>
      <family val="2"/>
    </font>
    <font>
      <sz val="9"/>
      <name val="Verdana"/>
      <family val="2"/>
    </font>
    <font>
      <b/>
      <sz val="12"/>
      <name val="Tahoma"/>
      <family val="2"/>
    </font>
    <font>
      <b/>
      <sz val="12"/>
      <color indexed="81"/>
      <name val="Segoe UI"/>
      <family val="2"/>
    </font>
    <font>
      <sz val="9"/>
      <color indexed="81"/>
      <name val="Segoe UI"/>
      <family val="2"/>
    </font>
    <font>
      <sz val="11"/>
      <color rgb="FF0000FF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1">
    <xf numFmtId="0" fontId="0" fillId="0" borderId="0" xfId="0"/>
    <xf numFmtId="2" fontId="5" fillId="0" borderId="1" xfId="2" applyNumberFormat="1" applyFont="1" applyFill="1" applyBorder="1" applyAlignment="1" applyProtection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</xf>
    <xf numFmtId="2" fontId="7" fillId="0" borderId="1" xfId="2" applyNumberFormat="1" applyFont="1" applyFill="1" applyBorder="1" applyAlignment="1" applyProtection="1">
      <alignment horizontal="center" vertical="center"/>
    </xf>
    <xf numFmtId="2" fontId="5" fillId="0" borderId="1" xfId="1" applyNumberFormat="1" applyFont="1" applyFill="1" applyBorder="1" applyAlignment="1" applyProtection="1">
      <alignment horizontal="center" vertical="center"/>
    </xf>
    <xf numFmtId="2" fontId="8" fillId="0" borderId="1" xfId="2" applyNumberFormat="1" applyFont="1" applyFill="1" applyBorder="1" applyAlignment="1" applyProtection="1">
      <alignment horizontal="center" vertical="center"/>
    </xf>
    <xf numFmtId="0" fontId="0" fillId="2" borderId="0" xfId="0" applyFill="1"/>
    <xf numFmtId="4" fontId="8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/>
    </xf>
    <xf numFmtId="10" fontId="4" fillId="8" borderId="1" xfId="1" applyNumberFormat="1" applyFont="1" applyFill="1" applyBorder="1" applyAlignment="1" applyProtection="1">
      <alignment horizontal="center" vertical="center"/>
      <protection locked="0"/>
    </xf>
    <xf numFmtId="10" fontId="4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0" fillId="2" borderId="0" xfId="0" applyFill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10" fontId="8" fillId="0" borderId="5" xfId="1" applyNumberFormat="1" applyFont="1" applyBorder="1" applyAlignment="1" applyProtection="1">
      <alignment horizontal="center" vertical="top"/>
    </xf>
    <xf numFmtId="10" fontId="3" fillId="0" borderId="1" xfId="1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43" fontId="4" fillId="0" borderId="1" xfId="3" applyFont="1" applyFill="1" applyBorder="1" applyAlignment="1" applyProtection="1">
      <alignment vertical="center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2" applyNumberFormat="1" applyFont="1" applyFill="1" applyBorder="1" applyAlignment="1" applyProtection="1">
      <alignment vertical="center"/>
    </xf>
    <xf numFmtId="2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10" fontId="7" fillId="0" borderId="1" xfId="1" applyNumberFormat="1" applyFont="1" applyBorder="1" applyAlignment="1" applyProtection="1">
      <alignment horizontal="center" vertical="center"/>
    </xf>
    <xf numFmtId="2" fontId="0" fillId="2" borderId="0" xfId="0" applyNumberFormat="1" applyFill="1" applyAlignment="1">
      <alignment vertical="center"/>
    </xf>
    <xf numFmtId="0" fontId="4" fillId="8" borderId="1" xfId="0" applyFont="1" applyFill="1" applyBorder="1" applyAlignment="1" applyProtection="1">
      <alignment horizontal="left" vertical="center" wrapText="1"/>
      <protection locked="0"/>
    </xf>
    <xf numFmtId="10" fontId="9" fillId="8" borderId="1" xfId="1" applyNumberFormat="1" applyFont="1" applyFill="1" applyBorder="1" applyAlignment="1" applyProtection="1">
      <alignment horizontal="center" vertical="center"/>
      <protection locked="0"/>
    </xf>
    <xf numFmtId="2" fontId="0" fillId="8" borderId="1" xfId="0" applyNumberFormat="1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/>
      <protection locked="0"/>
    </xf>
    <xf numFmtId="2" fontId="4" fillId="8" borderId="1" xfId="0" applyNumberFormat="1" applyFont="1" applyFill="1" applyBorder="1" applyAlignment="1" applyProtection="1">
      <alignment horizontal="left" vertical="center" wrapText="1"/>
      <protection locked="0"/>
    </xf>
    <xf numFmtId="10" fontId="7" fillId="8" borderId="1" xfId="1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0" fillId="2" borderId="0" xfId="0" applyNumberFormat="1" applyFill="1" applyAlignment="1">
      <alignment vertical="center"/>
    </xf>
    <xf numFmtId="44" fontId="0" fillId="2" borderId="0" xfId="0" applyNumberFormat="1" applyFill="1" applyAlignment="1">
      <alignment vertical="center"/>
    </xf>
    <xf numFmtId="0" fontId="5" fillId="0" borderId="4" xfId="0" applyFont="1" applyBorder="1" applyAlignment="1">
      <alignment vertical="center" wrapText="1"/>
    </xf>
    <xf numFmtId="44" fontId="3" fillId="0" borderId="4" xfId="2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vertical="center" wrapText="1"/>
    </xf>
    <xf numFmtId="0" fontId="1" fillId="2" borderId="7" xfId="2" applyNumberFormat="1" applyFont="1" applyFill="1" applyBorder="1" applyAlignment="1">
      <alignment horizontal="center" vertical="center"/>
    </xf>
    <xf numFmtId="44" fontId="3" fillId="0" borderId="8" xfId="2" applyFont="1" applyFill="1" applyBorder="1" applyAlignment="1" applyProtection="1">
      <alignment horizontal="center" vertical="center"/>
    </xf>
    <xf numFmtId="0" fontId="1" fillId="7" borderId="9" xfId="0" applyFont="1" applyFill="1" applyBorder="1" applyAlignment="1">
      <alignment vertical="center"/>
    </xf>
    <xf numFmtId="0" fontId="1" fillId="7" borderId="11" xfId="2" applyNumberFormat="1" applyFont="1" applyFill="1" applyBorder="1" applyAlignment="1">
      <alignment horizontal="center" vertical="center"/>
    </xf>
    <xf numFmtId="44" fontId="3" fillId="7" borderId="10" xfId="2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justify" vertical="center"/>
    </xf>
    <xf numFmtId="2" fontId="4" fillId="8" borderId="1" xfId="2" applyNumberFormat="1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4" fillId="2" borderId="1" xfId="2" applyNumberFormat="1" applyFont="1" applyFill="1" applyBorder="1" applyAlignment="1" applyProtection="1">
      <alignment horizontal="center" vertical="center"/>
    </xf>
    <xf numFmtId="2" fontId="4" fillId="0" borderId="1" xfId="2" applyNumberFormat="1" applyFont="1" applyFill="1" applyBorder="1" applyAlignment="1" applyProtection="1">
      <alignment horizontal="center" vertical="center"/>
    </xf>
    <xf numFmtId="164" fontId="10" fillId="8" borderId="1" xfId="0" applyNumberFormat="1" applyFont="1" applyFill="1" applyBorder="1" applyAlignment="1" applyProtection="1">
      <alignment horizontal="center" vertical="center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2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1" builtinId="5"/>
    <cellStyle name="Vírgula" xfId="3" builtinId="3"/>
  </cellStyles>
  <dxfs count="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ownloads\%23%20Controle%20Set_2021_047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Procuração"/>
      <sheetName val="Controle"/>
      <sheetName val="Empresas"/>
      <sheetName val="Washington"/>
      <sheetName val="Formulário"/>
      <sheetName val="Estatística"/>
      <sheetName val="VII. Rescisão"/>
      <sheetName val="IV. Férias"/>
      <sheetName val="I. Resgate 13º"/>
      <sheetName val="Controle Antigo"/>
      <sheetName val="VII. Rescisão Empresa"/>
      <sheetName val="IV. Férias Empre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zoomScaleSheetLayoutView="71" workbookViewId="0">
      <selection activeCell="B3" sqref="B3"/>
    </sheetView>
  </sheetViews>
  <sheetFormatPr defaultColWidth="4.7109375" defaultRowHeight="15" x14ac:dyDescent="0.25"/>
  <cols>
    <col min="1" max="1" width="111" style="6" customWidth="1"/>
    <col min="2" max="2" width="19.7109375" style="6" bestFit="1" customWidth="1"/>
    <col min="3" max="3" width="26.42578125" style="6" bestFit="1" customWidth="1"/>
    <col min="4" max="4" width="13.42578125" style="6" bestFit="1" customWidth="1"/>
    <col min="5" max="5" width="17.140625" style="6" bestFit="1" customWidth="1"/>
    <col min="6" max="6" width="17.85546875" style="6" bestFit="1" customWidth="1"/>
    <col min="7" max="7" width="20.5703125" style="6" bestFit="1" customWidth="1"/>
    <col min="8" max="8" width="21.7109375" style="6" bestFit="1" customWidth="1"/>
    <col min="9" max="16384" width="4.7109375" style="6"/>
  </cols>
  <sheetData>
    <row r="1" spans="1:1" ht="30.75" customHeight="1" x14ac:dyDescent="0.25">
      <c r="A1" s="54" t="s">
        <v>71</v>
      </c>
    </row>
    <row r="2" spans="1:1" x14ac:dyDescent="0.25">
      <c r="A2" s="54"/>
    </row>
    <row r="3" spans="1:1" ht="156.75" x14ac:dyDescent="0.25">
      <c r="A3" s="54" t="s">
        <v>72</v>
      </c>
    </row>
  </sheetData>
  <sheetProtection formatCells="0" formatColumns="0" formatRows="0"/>
  <sortState ref="B3:B45">
    <sortCondition ref="B45"/>
  </sortState>
  <pageMargins left="0.511811024" right="0.511811024" top="0.78740157499999996" bottom="0.78740157499999996" header="0.31496062000000002" footer="0.31496062000000002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8"/>
  <sheetViews>
    <sheetView tabSelected="1" topLeftCell="A37" zoomScaleNormal="100" zoomScaleSheetLayoutView="85" workbookViewId="0">
      <selection activeCell="B4" sqref="B4:C4"/>
    </sheetView>
  </sheetViews>
  <sheetFormatPr defaultRowHeight="15" x14ac:dyDescent="0.25"/>
  <cols>
    <col min="1" max="1" width="57.140625" style="15" bestFit="1" customWidth="1"/>
    <col min="2" max="2" width="23.28515625" style="34" bestFit="1" customWidth="1"/>
    <col min="3" max="3" width="16.140625" style="34" bestFit="1" customWidth="1"/>
    <col min="4" max="4" width="5.5703125" style="15" bestFit="1" customWidth="1"/>
    <col min="5" max="5" width="15.85546875" style="15" bestFit="1" customWidth="1"/>
    <col min="6" max="6" width="8.7109375" style="15" customWidth="1"/>
    <col min="7" max="7" width="8.7109375" style="34" customWidth="1"/>
    <col min="8" max="11" width="8.7109375" style="15" customWidth="1"/>
    <col min="12" max="16384" width="9.140625" style="15"/>
  </cols>
  <sheetData>
    <row r="1" spans="1:3" s="12" customFormat="1" x14ac:dyDescent="0.25">
      <c r="A1" s="11" t="s">
        <v>3</v>
      </c>
      <c r="B1" s="61">
        <v>1788.66</v>
      </c>
      <c r="C1" s="61"/>
    </row>
    <row r="2" spans="1:3" s="12" customFormat="1" ht="12.75" x14ac:dyDescent="0.25">
      <c r="A2" s="13" t="s">
        <v>4</v>
      </c>
      <c r="B2" s="58" t="s">
        <v>67</v>
      </c>
      <c r="C2" s="58"/>
    </row>
    <row r="3" spans="1:3" s="12" customFormat="1" ht="12.75" x14ac:dyDescent="0.25">
      <c r="A3" s="14" t="s">
        <v>0</v>
      </c>
      <c r="B3" s="65" t="s">
        <v>73</v>
      </c>
      <c r="C3" s="65"/>
    </row>
    <row r="4" spans="1:3" x14ac:dyDescent="0.25">
      <c r="A4" s="14" t="s">
        <v>1</v>
      </c>
      <c r="B4" s="58" t="s">
        <v>68</v>
      </c>
      <c r="C4" s="58"/>
    </row>
    <row r="5" spans="1:3" x14ac:dyDescent="0.25">
      <c r="A5" s="16" t="s">
        <v>5</v>
      </c>
      <c r="B5" s="64">
        <v>40</v>
      </c>
      <c r="C5" s="64"/>
    </row>
    <row r="6" spans="1:3" x14ac:dyDescent="0.25">
      <c r="A6" s="17" t="s">
        <v>6</v>
      </c>
      <c r="B6" s="62"/>
      <c r="C6" s="63"/>
    </row>
    <row r="7" spans="1:3" x14ac:dyDescent="0.25">
      <c r="A7" s="18" t="s">
        <v>7</v>
      </c>
      <c r="B7" s="58" t="s">
        <v>8</v>
      </c>
      <c r="C7" s="58"/>
    </row>
    <row r="8" spans="1:3" x14ac:dyDescent="0.25">
      <c r="A8" s="19" t="s">
        <v>62</v>
      </c>
      <c r="B8" s="66">
        <f>SUM(B9:C11)</f>
        <v>1626.05</v>
      </c>
      <c r="C8" s="66"/>
    </row>
    <row r="9" spans="1:3" x14ac:dyDescent="0.25">
      <c r="A9" s="35" t="s">
        <v>9</v>
      </c>
      <c r="B9" s="68">
        <f>ROUND(B1/44*B5,2)</f>
        <v>1626.05</v>
      </c>
      <c r="C9" s="68"/>
    </row>
    <row r="10" spans="1:3" x14ac:dyDescent="0.25">
      <c r="A10" s="35" t="s">
        <v>63</v>
      </c>
      <c r="B10" s="68"/>
      <c r="C10" s="68"/>
    </row>
    <row r="11" spans="1:3" x14ac:dyDescent="0.25">
      <c r="A11" s="35" t="s">
        <v>10</v>
      </c>
      <c r="B11" s="68"/>
      <c r="C11" s="68"/>
    </row>
    <row r="12" spans="1:3" x14ac:dyDescent="0.25">
      <c r="A12" s="20"/>
      <c r="B12" s="67"/>
      <c r="C12" s="67"/>
    </row>
    <row r="13" spans="1:3" ht="25.5" x14ac:dyDescent="0.25">
      <c r="A13" s="21" t="s">
        <v>11</v>
      </c>
      <c r="B13" s="69"/>
      <c r="C13" s="70"/>
    </row>
    <row r="14" spans="1:3" x14ac:dyDescent="0.25">
      <c r="A14" s="16" t="s">
        <v>12</v>
      </c>
      <c r="B14" s="22" t="s">
        <v>13</v>
      </c>
      <c r="C14" s="1" t="s">
        <v>8</v>
      </c>
    </row>
    <row r="15" spans="1:3" x14ac:dyDescent="0.25">
      <c r="A15" s="20" t="s">
        <v>14</v>
      </c>
      <c r="B15" s="9">
        <v>0.2</v>
      </c>
      <c r="C15" s="7">
        <f>ROUND(B$8*B15,2)</f>
        <v>325.20999999999998</v>
      </c>
    </row>
    <row r="16" spans="1:3" x14ac:dyDescent="0.25">
      <c r="A16" s="20" t="s">
        <v>15</v>
      </c>
      <c r="B16" s="9"/>
      <c r="C16" s="7">
        <f t="shared" ref="C16:C22" si="0">ROUND(B$8*B16,2)</f>
        <v>0</v>
      </c>
    </row>
    <row r="17" spans="1:3" x14ac:dyDescent="0.25">
      <c r="A17" s="20" t="s">
        <v>16</v>
      </c>
      <c r="B17" s="9"/>
      <c r="C17" s="7">
        <f t="shared" si="0"/>
        <v>0</v>
      </c>
    </row>
    <row r="18" spans="1:3" x14ac:dyDescent="0.25">
      <c r="A18" s="20" t="s">
        <v>17</v>
      </c>
      <c r="B18" s="9"/>
      <c r="C18" s="7">
        <f t="shared" si="0"/>
        <v>0</v>
      </c>
    </row>
    <row r="19" spans="1:3" x14ac:dyDescent="0.25">
      <c r="A19" s="20" t="s">
        <v>18</v>
      </c>
      <c r="B19" s="9"/>
      <c r="C19" s="7">
        <f t="shared" si="0"/>
        <v>0</v>
      </c>
    </row>
    <row r="20" spans="1:3" x14ac:dyDescent="0.25">
      <c r="A20" s="20" t="s">
        <v>19</v>
      </c>
      <c r="B20" s="9">
        <v>0.08</v>
      </c>
      <c r="C20" s="7">
        <f t="shared" si="0"/>
        <v>130.08000000000001</v>
      </c>
    </row>
    <row r="21" spans="1:3" x14ac:dyDescent="0.25">
      <c r="A21" s="20" t="s">
        <v>20</v>
      </c>
      <c r="B21" s="9"/>
      <c r="C21" s="7">
        <f t="shared" si="0"/>
        <v>0</v>
      </c>
    </row>
    <row r="22" spans="1:3" x14ac:dyDescent="0.25">
      <c r="A22" s="20" t="s">
        <v>21</v>
      </c>
      <c r="B22" s="9"/>
      <c r="C22" s="7">
        <f t="shared" si="0"/>
        <v>0</v>
      </c>
    </row>
    <row r="23" spans="1:3" x14ac:dyDescent="0.25">
      <c r="A23" s="16" t="s">
        <v>22</v>
      </c>
      <c r="B23" s="22" t="s">
        <v>13</v>
      </c>
      <c r="C23" s="1" t="s">
        <v>8</v>
      </c>
    </row>
    <row r="24" spans="1:3" x14ac:dyDescent="0.25">
      <c r="A24" s="20" t="s">
        <v>23</v>
      </c>
      <c r="B24" s="9">
        <v>0.1111</v>
      </c>
      <c r="C24" s="7">
        <f t="shared" ref="C24:C30" si="1">ROUND(B$8*B24,2)</f>
        <v>180.65</v>
      </c>
    </row>
    <row r="25" spans="1:3" x14ac:dyDescent="0.25">
      <c r="A25" s="20" t="s">
        <v>24</v>
      </c>
      <c r="B25" s="36"/>
      <c r="C25" s="7">
        <f t="shared" si="1"/>
        <v>0</v>
      </c>
    </row>
    <row r="26" spans="1:3" x14ac:dyDescent="0.25">
      <c r="A26" s="20" t="s">
        <v>25</v>
      </c>
      <c r="B26" s="36"/>
      <c r="C26" s="7">
        <f t="shared" si="1"/>
        <v>0</v>
      </c>
    </row>
    <row r="27" spans="1:3" x14ac:dyDescent="0.25">
      <c r="A27" s="20" t="s">
        <v>26</v>
      </c>
      <c r="B27" s="36"/>
      <c r="C27" s="7">
        <f t="shared" si="1"/>
        <v>0</v>
      </c>
    </row>
    <row r="28" spans="1:3" x14ac:dyDescent="0.25">
      <c r="A28" s="20" t="s">
        <v>27</v>
      </c>
      <c r="B28" s="36"/>
      <c r="C28" s="7">
        <f t="shared" si="1"/>
        <v>0</v>
      </c>
    </row>
    <row r="29" spans="1:3" x14ac:dyDescent="0.25">
      <c r="A29" s="20" t="s">
        <v>28</v>
      </c>
      <c r="B29" s="36">
        <v>1.9400000000000001E-2</v>
      </c>
      <c r="C29" s="7">
        <f t="shared" si="1"/>
        <v>31.55</v>
      </c>
    </row>
    <row r="30" spans="1:3" x14ac:dyDescent="0.25">
      <c r="A30" s="20" t="s">
        <v>29</v>
      </c>
      <c r="B30" s="9">
        <v>8.3299999999999999E-2</v>
      </c>
      <c r="C30" s="7">
        <f t="shared" si="1"/>
        <v>135.44999999999999</v>
      </c>
    </row>
    <row r="31" spans="1:3" x14ac:dyDescent="0.25">
      <c r="A31" s="16" t="s">
        <v>30</v>
      </c>
      <c r="B31" s="22" t="s">
        <v>13</v>
      </c>
      <c r="C31" s="1" t="s">
        <v>8</v>
      </c>
    </row>
    <row r="32" spans="1:3" x14ac:dyDescent="0.25">
      <c r="A32" s="20" t="s">
        <v>31</v>
      </c>
      <c r="B32" s="9">
        <v>4.1999999999999997E-3</v>
      </c>
      <c r="C32" s="7">
        <f t="shared" ref="C32:C34" si="2">ROUND(B$8*B32,2)</f>
        <v>6.83</v>
      </c>
    </row>
    <row r="33" spans="1:3" x14ac:dyDescent="0.25">
      <c r="A33" s="20" t="s">
        <v>32</v>
      </c>
      <c r="B33" s="9">
        <v>0.04</v>
      </c>
      <c r="C33" s="7">
        <f t="shared" si="2"/>
        <v>65.040000000000006</v>
      </c>
    </row>
    <row r="34" spans="1:3" x14ac:dyDescent="0.25">
      <c r="A34" s="20" t="s">
        <v>33</v>
      </c>
      <c r="B34" s="9">
        <v>3.44E-2</v>
      </c>
      <c r="C34" s="7">
        <f t="shared" si="2"/>
        <v>55.94</v>
      </c>
    </row>
    <row r="35" spans="1:3" x14ac:dyDescent="0.25">
      <c r="A35" s="16" t="s">
        <v>34</v>
      </c>
      <c r="B35" s="22" t="s">
        <v>13</v>
      </c>
      <c r="C35" s="1" t="s">
        <v>8</v>
      </c>
    </row>
    <row r="36" spans="1:3" ht="25.5" x14ac:dyDescent="0.25">
      <c r="A36" s="20" t="s">
        <v>35</v>
      </c>
      <c r="B36" s="23">
        <f>ROUND(SUM(B15:B22)*SUM(B24:B30),4)</f>
        <v>5.9900000000000002E-2</v>
      </c>
      <c r="C36" s="7">
        <f>ROUND(B$8*B36,2)</f>
        <v>97.4</v>
      </c>
    </row>
    <row r="37" spans="1:3" x14ac:dyDescent="0.25">
      <c r="A37" s="16" t="s">
        <v>36</v>
      </c>
      <c r="B37" s="24">
        <f>SUM(B15:B36)</f>
        <v>0.63229999999999986</v>
      </c>
      <c r="C37" s="8">
        <f t="shared" ref="C37" si="3">SUM(C15:C36)</f>
        <v>1028.1499999999999</v>
      </c>
    </row>
    <row r="38" spans="1:3" x14ac:dyDescent="0.25">
      <c r="A38" s="16" t="s">
        <v>37</v>
      </c>
      <c r="B38" s="25"/>
      <c r="C38" s="8">
        <f>B8+C37</f>
        <v>2654.2</v>
      </c>
    </row>
    <row r="39" spans="1:3" x14ac:dyDescent="0.25">
      <c r="A39" s="17" t="s">
        <v>38</v>
      </c>
      <c r="B39" s="17"/>
      <c r="C39" s="17"/>
    </row>
    <row r="40" spans="1:3" x14ac:dyDescent="0.25">
      <c r="A40" s="56" t="s">
        <v>39</v>
      </c>
      <c r="B40" s="58" t="s">
        <v>8</v>
      </c>
      <c r="C40" s="58"/>
    </row>
    <row r="41" spans="1:3" x14ac:dyDescent="0.25">
      <c r="A41" s="57"/>
      <c r="B41" s="41" t="s">
        <v>40</v>
      </c>
      <c r="C41" s="41" t="s">
        <v>2</v>
      </c>
    </row>
    <row r="42" spans="1:3" ht="25.5" customHeight="1" x14ac:dyDescent="0.25">
      <c r="A42" s="26" t="s">
        <v>64</v>
      </c>
      <c r="B42" s="37">
        <v>4.5</v>
      </c>
      <c r="C42" s="27">
        <f>IFERROR(ROUND((22*4*B42)-(0.06*B9),2),0)</f>
        <v>298.44</v>
      </c>
    </row>
    <row r="43" spans="1:3" ht="38.25" x14ac:dyDescent="0.25">
      <c r="A43" s="28" t="s">
        <v>66</v>
      </c>
      <c r="B43" s="38">
        <v>24</v>
      </c>
      <c r="C43" s="29">
        <f>IFERROR(ROUND(B43*22*80%,2),0)</f>
        <v>422.4</v>
      </c>
    </row>
    <row r="44" spans="1:3" x14ac:dyDescent="0.25">
      <c r="A44" s="28" t="s">
        <v>41</v>
      </c>
      <c r="B44" s="55" t="s">
        <v>42</v>
      </c>
      <c r="C44" s="55"/>
    </row>
    <row r="45" spans="1:3" x14ac:dyDescent="0.25">
      <c r="A45" s="28" t="s">
        <v>43</v>
      </c>
      <c r="B45" s="55" t="s">
        <v>42</v>
      </c>
      <c r="C45" s="55"/>
    </row>
    <row r="46" spans="1:3" x14ac:dyDescent="0.25">
      <c r="A46" s="28" t="s">
        <v>44</v>
      </c>
      <c r="B46" s="55"/>
      <c r="C46" s="55"/>
    </row>
    <row r="47" spans="1:3" x14ac:dyDescent="0.25">
      <c r="A47" s="30" t="s">
        <v>65</v>
      </c>
      <c r="B47" s="55"/>
      <c r="C47" s="55"/>
    </row>
    <row r="48" spans="1:3" x14ac:dyDescent="0.25">
      <c r="A48" s="28" t="s">
        <v>45</v>
      </c>
      <c r="B48" s="55"/>
      <c r="C48" s="55"/>
    </row>
    <row r="49" spans="1:3" x14ac:dyDescent="0.25">
      <c r="A49" s="28" t="s">
        <v>46</v>
      </c>
      <c r="B49" s="55"/>
      <c r="C49" s="55"/>
    </row>
    <row r="50" spans="1:3" x14ac:dyDescent="0.25">
      <c r="A50" s="39" t="s">
        <v>59</v>
      </c>
      <c r="B50" s="55"/>
      <c r="C50" s="55"/>
    </row>
    <row r="51" spans="1:3" x14ac:dyDescent="0.25">
      <c r="A51" s="39" t="s">
        <v>60</v>
      </c>
      <c r="B51" s="55"/>
      <c r="C51" s="55"/>
    </row>
    <row r="52" spans="1:3" x14ac:dyDescent="0.25">
      <c r="A52" s="39" t="s">
        <v>61</v>
      </c>
      <c r="B52" s="55"/>
      <c r="C52" s="55"/>
    </row>
    <row r="53" spans="1:3" x14ac:dyDescent="0.25">
      <c r="A53" s="16" t="s">
        <v>47</v>
      </c>
      <c r="B53" s="59">
        <f>SUM(C42:C43,B44:C52)</f>
        <v>720.83999999999992</v>
      </c>
      <c r="C53" s="59"/>
    </row>
    <row r="54" spans="1:3" x14ac:dyDescent="0.25">
      <c r="A54" s="16" t="s">
        <v>48</v>
      </c>
      <c r="B54" s="60">
        <f>C38+B53</f>
        <v>3375.04</v>
      </c>
      <c r="C54" s="60"/>
    </row>
    <row r="55" spans="1:3" x14ac:dyDescent="0.25">
      <c r="A55" s="17" t="s">
        <v>49</v>
      </c>
      <c r="B55" s="43"/>
      <c r="C55" s="43"/>
    </row>
    <row r="56" spans="1:3" x14ac:dyDescent="0.25">
      <c r="A56" s="31" t="s">
        <v>39</v>
      </c>
      <c r="B56" s="42" t="s">
        <v>13</v>
      </c>
      <c r="C56" s="42" t="s">
        <v>8</v>
      </c>
    </row>
    <row r="57" spans="1:3" x14ac:dyDescent="0.25">
      <c r="A57" s="20" t="s">
        <v>50</v>
      </c>
      <c r="B57" s="10"/>
      <c r="C57" s="5">
        <f>ROUND(B$54*B57,2)</f>
        <v>0</v>
      </c>
    </row>
    <row r="58" spans="1:3" x14ac:dyDescent="0.25">
      <c r="A58" s="20" t="s">
        <v>51</v>
      </c>
      <c r="B58" s="10"/>
      <c r="C58" s="5">
        <f>ROUND(B$54*B58,2)</f>
        <v>0</v>
      </c>
    </row>
    <row r="59" spans="1:3" x14ac:dyDescent="0.25">
      <c r="A59" s="16" t="s">
        <v>52</v>
      </c>
      <c r="B59" s="32"/>
      <c r="C59" s="32"/>
    </row>
    <row r="60" spans="1:3" x14ac:dyDescent="0.25">
      <c r="A60" s="20" t="s">
        <v>53</v>
      </c>
      <c r="B60" s="40">
        <v>0.05</v>
      </c>
      <c r="C60" s="5">
        <f>ROUND((B54+C57+C58)*B60/(1-B63),2)</f>
        <v>177.63</v>
      </c>
    </row>
    <row r="61" spans="1:3" x14ac:dyDescent="0.25">
      <c r="A61" s="20" t="s">
        <v>54</v>
      </c>
      <c r="B61" s="9"/>
      <c r="C61" s="5">
        <f>ROUND((B54+C57+C58)*B61/(1-B63),2)</f>
        <v>0</v>
      </c>
    </row>
    <row r="62" spans="1:3" x14ac:dyDescent="0.25">
      <c r="A62" s="20" t="s">
        <v>55</v>
      </c>
      <c r="B62" s="9"/>
      <c r="C62" s="5">
        <f>ROUND((B54+C57+C58)*B62/(1-B63),2)</f>
        <v>0</v>
      </c>
    </row>
    <row r="63" spans="1:3" x14ac:dyDescent="0.25">
      <c r="A63" s="16" t="s">
        <v>56</v>
      </c>
      <c r="B63" s="33">
        <f t="shared" ref="B63:C63" si="4">SUM(B60:B62)</f>
        <v>0.05</v>
      </c>
      <c r="C63" s="5">
        <f t="shared" si="4"/>
        <v>177.63</v>
      </c>
    </row>
    <row r="64" spans="1:3" x14ac:dyDescent="0.25">
      <c r="A64" s="20" t="s">
        <v>57</v>
      </c>
      <c r="B64" s="4"/>
      <c r="C64" s="3">
        <f>SUM(C57:C58,C63)</f>
        <v>177.63</v>
      </c>
    </row>
    <row r="65" spans="1:5" x14ac:dyDescent="0.25">
      <c r="A65" s="20"/>
      <c r="B65" s="2"/>
      <c r="C65" s="1" t="s">
        <v>8</v>
      </c>
    </row>
    <row r="66" spans="1:5" s="44" customFormat="1" ht="15.75" thickBot="1" x14ac:dyDescent="0.3">
      <c r="A66" s="46" t="s">
        <v>58</v>
      </c>
      <c r="B66" s="46"/>
      <c r="C66" s="47">
        <f>B54+C64</f>
        <v>3552.67</v>
      </c>
    </row>
    <row r="67" spans="1:5" ht="15.75" thickBot="1" x14ac:dyDescent="0.3">
      <c r="A67" s="48" t="s">
        <v>70</v>
      </c>
      <c r="B67" s="49">
        <v>8</v>
      </c>
      <c r="C67" s="50">
        <f>C66*B67</f>
        <v>28421.360000000001</v>
      </c>
    </row>
    <row r="68" spans="1:5" ht="15.75" thickBot="1" x14ac:dyDescent="0.3">
      <c r="A68" s="51" t="s">
        <v>69</v>
      </c>
      <c r="B68" s="52">
        <v>12</v>
      </c>
      <c r="C68" s="53">
        <f>C67*B68</f>
        <v>341056.32</v>
      </c>
      <c r="E68" s="45"/>
    </row>
  </sheetData>
  <sheetProtection formatCells="0" formatColumns="0" formatRows="0"/>
  <mergeCells count="26">
    <mergeCell ref="B53:C53"/>
    <mergeCell ref="B54:C54"/>
    <mergeCell ref="B1:C1"/>
    <mergeCell ref="B7:C7"/>
    <mergeCell ref="B6:C6"/>
    <mergeCell ref="B5:C5"/>
    <mergeCell ref="B4:C4"/>
    <mergeCell ref="B3:C3"/>
    <mergeCell ref="B2:C2"/>
    <mergeCell ref="B49:C49"/>
    <mergeCell ref="B8:C8"/>
    <mergeCell ref="B12:C12"/>
    <mergeCell ref="B10:C10"/>
    <mergeCell ref="B13:C13"/>
    <mergeCell ref="B9:C9"/>
    <mergeCell ref="B11:C11"/>
    <mergeCell ref="B52:C52"/>
    <mergeCell ref="B51:C51"/>
    <mergeCell ref="B50:C50"/>
    <mergeCell ref="A40:A41"/>
    <mergeCell ref="B48:C48"/>
    <mergeCell ref="B40:C40"/>
    <mergeCell ref="B47:C47"/>
    <mergeCell ref="B46:C46"/>
    <mergeCell ref="B45:C45"/>
    <mergeCell ref="B44:C44"/>
  </mergeCells>
  <conditionalFormatting sqref="B7:C12 A5:A28 A69:C1048576 A68">
    <cfRule type="cellIs" dxfId="15" priority="178" operator="equal">
      <formula>0</formula>
    </cfRule>
  </conditionalFormatting>
  <conditionalFormatting sqref="B2 C42:C43 B3:C3 B1:C1 B6 B13 B14:C28 B44:C47 B5:C5 B37:C41 C36 B30:C35 C29 B51:C67">
    <cfRule type="cellIs" dxfId="14" priority="72" operator="equal">
      <formula>0</formula>
    </cfRule>
  </conditionalFormatting>
  <conditionalFormatting sqref="A44:A46">
    <cfRule type="cellIs" dxfId="13" priority="66" operator="equal">
      <formula>0</formula>
    </cfRule>
  </conditionalFormatting>
  <conditionalFormatting sqref="A42:A43 A47:A48 A1 A51:A54 A3 A30:A40 A56:A67">
    <cfRule type="cellIs" dxfId="12" priority="67" operator="equal">
      <formula>0</formula>
    </cfRule>
  </conditionalFormatting>
  <conditionalFormatting sqref="A55">
    <cfRule type="cellIs" dxfId="11" priority="65" operator="equal">
      <formula>0</formula>
    </cfRule>
  </conditionalFormatting>
  <conditionalFormatting sqref="B4:C4">
    <cfRule type="cellIs" dxfId="10" priority="22" operator="equal">
      <formula>0</formula>
    </cfRule>
  </conditionalFormatting>
  <conditionalFormatting sqref="B49:C50">
    <cfRule type="cellIs" dxfId="9" priority="21" operator="equal">
      <formula>0</formula>
    </cfRule>
  </conditionalFormatting>
  <conditionalFormatting sqref="A50">
    <cfRule type="cellIs" dxfId="8" priority="20" operator="equal">
      <formula>0</formula>
    </cfRule>
  </conditionalFormatting>
  <conditionalFormatting sqref="A49">
    <cfRule type="cellIs" dxfId="7" priority="19" operator="equal">
      <formula>0</formula>
    </cfRule>
  </conditionalFormatting>
  <conditionalFormatting sqref="A2">
    <cfRule type="cellIs" dxfId="6" priority="18" operator="equal">
      <formula>0</formula>
    </cfRule>
  </conditionalFormatting>
  <conditionalFormatting sqref="A4">
    <cfRule type="cellIs" dxfId="5" priority="16" operator="equal">
      <formula>0</formula>
    </cfRule>
  </conditionalFormatting>
  <conditionalFormatting sqref="B36">
    <cfRule type="cellIs" dxfId="4" priority="6" operator="equal">
      <formula>0</formula>
    </cfRule>
  </conditionalFormatting>
  <conditionalFormatting sqref="A29:B29">
    <cfRule type="cellIs" dxfId="3" priority="4" operator="equal">
      <formula>0</formula>
    </cfRule>
  </conditionalFormatting>
  <conditionalFormatting sqref="B48:C48">
    <cfRule type="cellIs" dxfId="2" priority="3" operator="equal">
      <formula>0</formula>
    </cfRule>
  </conditionalFormatting>
  <conditionalFormatting sqref="B68">
    <cfRule type="cellIs" dxfId="1" priority="2" operator="equal">
      <formula>0</formula>
    </cfRule>
  </conditionalFormatting>
  <conditionalFormatting sqref="C68">
    <cfRule type="cellIs" dxfId="0" priority="1" operator="equal">
      <formula>0</formula>
    </cfRule>
  </conditionalFormatting>
  <pageMargins left="0.51181102362204722" right="0.51181102362204722" top="1.3385826771653544" bottom="0.78740157480314965" header="0.31496062992125984" footer="0.31496062992125984"/>
  <pageSetup paperSize="9" scale="65" orientation="portrait" r:id="rId1"/>
  <rowBreaks count="1" manualBreakCount="1">
    <brk id="66" max="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B4B572B00E53458A4693F93C8586BB" ma:contentTypeVersion="12" ma:contentTypeDescription="Create a new document." ma:contentTypeScope="" ma:versionID="aa7e390d3e82ddb3644840f9624d7b5a">
  <xsd:schema xmlns:xsd="http://www.w3.org/2001/XMLSchema" xmlns:xs="http://www.w3.org/2001/XMLSchema" xmlns:p="http://schemas.microsoft.com/office/2006/metadata/properties" xmlns:ns2="4b9cefb2-4d71-4b11-94a3-6c0ab18eb7b8" xmlns:ns3="5dfbe43d-dd4e-4515-ad2a-90e11765465a" targetNamespace="http://schemas.microsoft.com/office/2006/metadata/properties" ma:root="true" ma:fieldsID="390bc1c440ab50dabe70d0e44e6d8b03" ns2:_="" ns3:_="">
    <xsd:import namespace="4b9cefb2-4d71-4b11-94a3-6c0ab18eb7b8"/>
    <xsd:import namespace="5dfbe43d-dd4e-4515-ad2a-90e117654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cefb2-4d71-4b11-94a3-6c0ab18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fbe43d-dd4e-4515-ad2a-90e117654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F1AC9B-2FDD-4389-88AC-A19C64F9A5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cefb2-4d71-4b11-94a3-6c0ab18eb7b8"/>
    <ds:schemaRef ds:uri="5dfbe43d-dd4e-4515-ad2a-90e117654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2FABFA-F556-4D75-8340-ADB1A5E6D7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66F7A8-CA0D-482D-AF0F-50D6AE92A1DA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5dfbe43d-dd4e-4515-ad2a-90e11765465a"/>
    <ds:schemaRef ds:uri="4b9cefb2-4d71-4b11-94a3-6c0ab18eb7b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Importante</vt:lpstr>
      <vt:lpstr>Auxiliar Administrativo</vt:lpstr>
      <vt:lpstr>'Auxiliar Administrativo'!Area_de_impressao</vt:lpstr>
      <vt:lpstr>'Auxiliar Administrativo'!Titulos_de_impressao</vt:lpstr>
    </vt:vector>
  </TitlesOfParts>
  <Manager/>
  <Company>TRE - 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Gilmar Macena Pereira</dc:creator>
  <cp:keywords/>
  <dc:description/>
  <cp:lastModifiedBy>Edriene de Alcântara Mansur</cp:lastModifiedBy>
  <cp:revision/>
  <cp:lastPrinted>2023-11-27T19:59:33Z</cp:lastPrinted>
  <dcterms:created xsi:type="dcterms:W3CDTF">2021-02-04T13:37:21Z</dcterms:created>
  <dcterms:modified xsi:type="dcterms:W3CDTF">2023-11-27T20:24:06Z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0x0101005CB4B572B00E53458A4693F93C8586BB</vt:lpwstr>
  </property>
  <property fmtid="{D5CDD505-2E9C-101B-9397-08002B2CF9AE}" pid="3" name="Order">
    <vt:r8>7200</vt:r8>
  </property>
  <property fmtid="{D5CDD505-2E9C-101B-9397-08002B2CF9AE}" pid="4" name="_ExtendedDescription">
    <vt:lpwstr/>
  </property>
  <property fmtid="{D5CDD505-2E9C-101B-9397-08002B2CF9AE}" pid="5" name="ComplianceAssetId">
    <vt:lpwstr/>
  </property>
  <property fmtid="{D5CDD505-2E9C-101B-9397-08002B2CF9AE}" pid="6" name="_SourceUrl">
    <vt:lpwstr/>
  </property>
  <property fmtid="{D5CDD505-2E9C-101B-9397-08002B2CF9AE}" pid="7" name="_SharedFileIndex">
    <vt:lpwstr/>
  </property>
</Properties>
</file>